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600" windowHeight="11100" activeTab="3"/>
  </bookViews>
  <sheets>
    <sheet name="Приложение №14" sheetId="1" r:id="rId1"/>
    <sheet name="Приложение №15" sheetId="2" r:id="rId2"/>
    <sheet name="Приложение №16" sheetId="3" r:id="rId3"/>
    <sheet name="Приложение №17" sheetId="4" r:id="rId4"/>
  </sheets>
  <definedNames>
    <definedName name="_xlnm._FilterDatabase" localSheetId="0" hidden="1">'Приложение №14'!$AT$6:$AT$43</definedName>
    <definedName name="_xlnm._FilterDatabase" localSheetId="1" hidden="1">'Приложение №15'!$AU$6:$AU$43</definedName>
    <definedName name="_xlnm._FilterDatabase" localSheetId="2" hidden="1">'Приложение №16'!$AU$6:$AU$43</definedName>
    <definedName name="Z_462D23D9_CED4_430D_A2C2_0DB90B0E3828_.wvu.PrintArea" localSheetId="0" hidden="1">'Приложение №14'!$A$2:$AP$44</definedName>
    <definedName name="Z_462D23D9_CED4_430D_A2C2_0DB90B0E3828_.wvu.PrintArea" localSheetId="1" hidden="1">'Приложение №15'!$A$1:$AQ$44</definedName>
    <definedName name="Z_462D23D9_CED4_430D_A2C2_0DB90B0E3828_.wvu.PrintArea" localSheetId="2" hidden="1">'Приложение №16'!$A$1:$AQ$45</definedName>
    <definedName name="Z_462D23D9_CED4_430D_A2C2_0DB90B0E3828_.wvu.PrintArea" localSheetId="3" hidden="1">'Приложение №17'!$A$1:$J$45</definedName>
    <definedName name="Z_F8668521_FE28_47BE_8524_40CC3D12DD8E_.wvu.PrintArea" localSheetId="0" hidden="1">'Приложение №14'!$A$2:$AP$44</definedName>
    <definedName name="Z_F8668521_FE28_47BE_8524_40CC3D12DD8E_.wvu.PrintArea" localSheetId="1" hidden="1">'Приложение №15'!$A$1:$AQ$44</definedName>
    <definedName name="Z_F8668521_FE28_47BE_8524_40CC3D12DD8E_.wvu.PrintArea" localSheetId="2" hidden="1">'Приложение №16'!$A$1:$AQ$45</definedName>
    <definedName name="Z_F8668521_FE28_47BE_8524_40CC3D12DD8E_.wvu.PrintArea" localSheetId="3" hidden="1">'Приложение №17'!$A$1:$J$45</definedName>
    <definedName name="_xlnm.Print_Titles" localSheetId="0">'Приложение №14'!$A:$B,'Приложение №14'!$4:$6</definedName>
    <definedName name="_xlnm.Print_Titles" localSheetId="1">'Приложение №15'!$B:$B</definedName>
    <definedName name="_xlnm.Print_Titles" localSheetId="2">'Приложение №16'!$B:$B</definedName>
    <definedName name="_xlnm.Print_Titles" localSheetId="3">'Приложение №17'!$B:$B</definedName>
    <definedName name="_xlnm.Print_Area" localSheetId="0">'Приложение №14'!$A$1:$AV$43</definedName>
    <definedName name="_xlnm.Print_Area" localSheetId="1">'Приложение №15'!$A$1:$AW$43</definedName>
    <definedName name="_xlnm.Print_Area" localSheetId="2">'Приложение №16'!$A$1:$AW$43</definedName>
    <definedName name="_xlnm.Print_Area" localSheetId="3">'Приложение №17'!$A$1:$K$43</definedName>
  </definedNames>
  <calcPr fullCalcOnLoad="1"/>
</workbook>
</file>

<file path=xl/sharedStrings.xml><?xml version="1.0" encoding="utf-8"?>
<sst xmlns="http://schemas.openxmlformats.org/spreadsheetml/2006/main" count="319" uniqueCount="141">
  <si>
    <t>№ п/п</t>
  </si>
  <si>
    <t>МОУ Апанасовская СОШ</t>
  </si>
  <si>
    <t>МОУ Богатовская ООШ</t>
  </si>
  <si>
    <t>МОУ Богураевская СОШ</t>
  </si>
  <si>
    <t>МОУ Головская ООШ</t>
  </si>
  <si>
    <t>МОУ Голубинская СОШ</t>
  </si>
  <si>
    <t>МОУ Грушевская СОШ</t>
  </si>
  <si>
    <t>МОУ НШ-Д/с №1</t>
  </si>
  <si>
    <t>МОУ Ильинская СОШ</t>
  </si>
  <si>
    <t>МОУ Какичевская ООШ</t>
  </si>
  <si>
    <t>МОУ Краснодонецкая СОШ</t>
  </si>
  <si>
    <t>МОУ Крутинская СОШ</t>
  </si>
  <si>
    <t>МОУ Ленинская СОШ</t>
  </si>
  <si>
    <t>МОУ Литвиновская СОШ</t>
  </si>
  <si>
    <t>МОУ Насонтовская ООШ</t>
  </si>
  <si>
    <t>МОУ Нижнепоповская ООШ</t>
  </si>
  <si>
    <t>МОУ Нижне-Серебряковская ООШ</t>
  </si>
  <si>
    <t>МОУ ООШ №2</t>
  </si>
  <si>
    <t>МОУ ООШ №4</t>
  </si>
  <si>
    <t>МОУ Погореловская ООШ</t>
  </si>
  <si>
    <t>МОУ Поцелуевская ООШ</t>
  </si>
  <si>
    <t>МОУ Процико-Березовская ООШ</t>
  </si>
  <si>
    <t>МОУ Сосновская СОШ</t>
  </si>
  <si>
    <t>МОУ СОШ №1</t>
  </si>
  <si>
    <t>МОУ СОШ №10</t>
  </si>
  <si>
    <t>МОУ СОШ №11</t>
  </si>
  <si>
    <t>МОУ СОШ №12</t>
  </si>
  <si>
    <t>МОУ СОШ №14</t>
  </si>
  <si>
    <t>МОУ СОШ №15</t>
  </si>
  <si>
    <t>МОУ СОШ №17</t>
  </si>
  <si>
    <t>МОУ СОШ №2</t>
  </si>
  <si>
    <t>МОУ С0Ш № 3</t>
  </si>
  <si>
    <t>МОУ СОШ №4</t>
  </si>
  <si>
    <t>МОУ СОШ №5</t>
  </si>
  <si>
    <t>МОУ СОШ №6</t>
  </si>
  <si>
    <t>МОУ СОШ №8</t>
  </si>
  <si>
    <t>МОУ СОШ № 9</t>
  </si>
  <si>
    <t>МОУ Чапаевская СОШ</t>
  </si>
  <si>
    <t>МОУ НШ №1</t>
  </si>
  <si>
    <t>Приложение №14</t>
  </si>
  <si>
    <t>211/1-заработная плата</t>
  </si>
  <si>
    <t>213/1-отчисления во внебюджетные фонды</t>
  </si>
  <si>
    <t xml:space="preserve">266/3-оплата больничных </t>
  </si>
  <si>
    <t>223/1-отопление</t>
  </si>
  <si>
    <t>223/2-газ</t>
  </si>
  <si>
    <t>223/3-вывоз ЖБО</t>
  </si>
  <si>
    <t>223/4-электроэнергия</t>
  </si>
  <si>
    <t>223/5-водоснабжение</t>
  </si>
  <si>
    <t>223/6 -негативное
 воздействие</t>
  </si>
  <si>
    <t>223/7-вывоз 
 ТКО</t>
  </si>
  <si>
    <t>225/1-противопожарные 
мероприятия</t>
  </si>
  <si>
    <t>225 /12- 
ТО АПС</t>
  </si>
  <si>
    <t>225/14 -обслеование 
дымоходов</t>
  </si>
  <si>
    <t>225/17- огнезащитная пропитка</t>
  </si>
  <si>
    <t>225/26- ТО 
 АПС кнопки 01</t>
  </si>
  <si>
    <t>225/13- обслуживание 
камер видеонаблюдения</t>
  </si>
  <si>
    <t>225/15-ТО
охранной сигнализации</t>
  </si>
  <si>
    <t>225/11-ТО теплосчетчиков</t>
  </si>
  <si>
    <t>225/19- поверка 
электрооборудования</t>
  </si>
  <si>
    <t>225/2- дезработы</t>
  </si>
  <si>
    <t>225/23-ТО электроустановок</t>
  </si>
  <si>
    <t>225/6-содержание котельных</t>
  </si>
  <si>
    <t>226/8- противопожарные мероприятия</t>
  </si>
  <si>
    <t>226/30- 
обучение по ТБ</t>
  </si>
  <si>
    <t>226/11-санминимум</t>
  </si>
  <si>
    <t>226/2-медосмотр</t>
  </si>
  <si>
    <t>226/43- экологическое сопровождение</t>
  </si>
  <si>
    <t>226/24-расчет тепловой нагрузки</t>
  </si>
  <si>
    <t>226/29-СОУТ</t>
  </si>
  <si>
    <t>226/36-            
питание в дошкольных группах</t>
  </si>
  <si>
    <t>291/1- налог на имущество</t>
  </si>
  <si>
    <t>291/2-
 ПНВОС</t>
  </si>
  <si>
    <t>291/3- 
земельный налог</t>
  </si>
  <si>
    <t>291/5- 
транпспортный налог</t>
  </si>
  <si>
    <t>310/16- 
приобретение огнетушителей</t>
  </si>
  <si>
    <t>343/2-приобретение котельно-печного топлива</t>
  </si>
  <si>
    <t>343/3-приобретение дров</t>
  </si>
  <si>
    <t>343/4-приобретение дизельного
 топлива</t>
  </si>
  <si>
    <t>Численность получающих муниципальные услуги в дошкольных группах, чел.</t>
  </si>
  <si>
    <t>Наименование общеобразовательного учреждения</t>
  </si>
  <si>
    <t>226/5-вневедомственная  охрана</t>
  </si>
  <si>
    <t xml:space="preserve">Затраты на общехозяйственные нужды  без затрат на присмотр и уход  в дошкольных группах и на уплату налогов , тыс. руб. </t>
  </si>
  <si>
    <t>Численность обучающихся в классах общеобразовательных учреждений (без учета обучающися на дому), чел.</t>
  </si>
  <si>
    <t>Общехозяйственные затраты  на одного обучающегося в классе или получающего муниципальные услуги в дошкольных группах, руб.</t>
  </si>
  <si>
    <t>Медианное значение общехозяйственных затрат  на одного обучающегося в классе, руб.</t>
  </si>
  <si>
    <t>Приложение №15</t>
  </si>
  <si>
    <t>344/1-приобретение стройматериалов</t>
  </si>
  <si>
    <t>225/14 -обследование 
дымоходов</t>
  </si>
  <si>
    <t>Приложение №16</t>
  </si>
  <si>
    <t xml:space="preserve">2024 год-расчет базового норматива затрат на общехозяйственные нужды  на оказание муниципальных услуг по реализации основных общеобразовательных программ общего образования общеобразовательными учреждениями </t>
  </si>
  <si>
    <t>Базовый норматив затрат на общехозяйственные нужды на оказание муниципальных услуг по реализации основных общеобразовательных программ общего образования общеобразовательными учреждениями, руб.</t>
  </si>
  <si>
    <t xml:space="preserve">2022 год-расчет базового норматива затрат на общехозяйственные нужды  на оказание муниципальных услуг по реализации основных общеобразовательных программ общего образования общеобразовательными учреждениями </t>
  </si>
  <si>
    <t xml:space="preserve">2023 год-расчет базового норматива затрат на общехозяйственные нужды  на оказание муниципальных услуг по реализации основных общеобразовательных программ общего образования общеобразовательными учреждениями </t>
  </si>
  <si>
    <t xml:space="preserve">Итого затраты на общехозяйственные нужды, на присмотр и уход  в дошкольных группах и на уплату налогов , тыс. руб. </t>
  </si>
  <si>
    <t xml:space="preserve">Итого затраты на общехозяйственные нужды, на присмотр и уход в дошкольных группах  и на уплату налогов , тыс. руб. </t>
  </si>
  <si>
    <t>Затраты на общехозяйственные нужды  на оказание муниципальных услуг по реализации основных общеобразовательных программ  общеобразовательными учреждениями, на присмотр и уход в дошкольных группах  и на уплату налогов, в качестве объекта налогообложения по которым признается имущество учреждений</t>
  </si>
  <si>
    <t xml:space="preserve">Итого затраты на общехозяйственные нужды, на присмотр и уход в дошкольных группах и на уплату налогов , тыс. руб. </t>
  </si>
  <si>
    <t>2022 год</t>
  </si>
  <si>
    <t>2023 год</t>
  </si>
  <si>
    <t>2024 год</t>
  </si>
  <si>
    <t>Приложение №17</t>
  </si>
  <si>
    <t xml:space="preserve">2022-2024 годы-расчет базового норматива затрат на общехозяйственные нужды  на оказание муниципальных услуг по присмотру и уходу в дошкольных группах общеобразовательных учреждений и по реализации основных общеобразовательных программ дошкольного образования  общеобразовательными учреждениями </t>
  </si>
  <si>
    <t>МБОУ СОШ №6</t>
  </si>
  <si>
    <t>МБОУ С0Ш № 3</t>
  </si>
  <si>
    <t>МБОУ СОШ №5</t>
  </si>
  <si>
    <t>МБОУ СОШ №17</t>
  </si>
  <si>
    <t>МБОУ СОШ №8</t>
  </si>
  <si>
    <t>МБОУ СОШ №1</t>
  </si>
  <si>
    <t>МБОУ СОШ №12</t>
  </si>
  <si>
    <t>МБОУ СОШ №2</t>
  </si>
  <si>
    <t>МБОУ Сосновская СОШ</t>
  </si>
  <si>
    <t>МБОУ СОШ №4</t>
  </si>
  <si>
    <t>МБОУ Богураевская СОШ</t>
  </si>
  <si>
    <t>МБОУ СОШ №14</t>
  </si>
  <si>
    <t>МБОУ Литвиновская СОШ</t>
  </si>
  <si>
    <t>МБОУ Ленинская СОШ</t>
  </si>
  <si>
    <t>МБОУ СОШ № 9</t>
  </si>
  <si>
    <t>МБОУ СОШ №11</t>
  </si>
  <si>
    <t>МБОУ НШ  №1</t>
  </si>
  <si>
    <t>МБОУ СОШ №15</t>
  </si>
  <si>
    <t>МБОУ ООШ №4</t>
  </si>
  <si>
    <t>МБОУ Чапаевская СОШ</t>
  </si>
  <si>
    <t>МБОУ Нижнепоповская ООШ</t>
  </si>
  <si>
    <t>МБОУ СОШ №10</t>
  </si>
  <si>
    <t>МБОУ Грушевская СОШ</t>
  </si>
  <si>
    <t>МБОУ Апанасовская СОШ</t>
  </si>
  <si>
    <t>МБОУ Крутинская СОШ</t>
  </si>
  <si>
    <t>МБОУ Голубинская СОШ</t>
  </si>
  <si>
    <t>МБОУ Краснодонецкая СОШ</t>
  </si>
  <si>
    <t>МБОУ ООШ №2</t>
  </si>
  <si>
    <t>МБОУ Погореловская ООШ</t>
  </si>
  <si>
    <t>МБОУ Насонтовская ООШ</t>
  </si>
  <si>
    <t>МБОУ Нижне-Серебряковская ООШ</t>
  </si>
  <si>
    <t>МБОУ Богатовская ООШ</t>
  </si>
  <si>
    <t>МБОУ Головская ООШ</t>
  </si>
  <si>
    <t>МБОУ Процико-Березовская ООШ</t>
  </si>
  <si>
    <t>МБОУ Поцелуевская ООШ</t>
  </si>
  <si>
    <t>МБОУ Ильинская СОШ</t>
  </si>
  <si>
    <t>МБОУ Какичевская ООШ</t>
  </si>
  <si>
    <t>Базовый норматив затрат на общехозяйственные нужды на оказание муниципальных услуг по присмотру и уходу в дошкольных группах  общеобразовательных учреждений, руб.</t>
  </si>
  <si>
    <t>Базовый норматив затрат на общехозяйственные нужды на оказание муниципальных услуг по реализации основных общеобразовательных программ дошкольного образования общеобразовательными учреждениями, руб.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</si>
</sst>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\ &quot;₽&quot;_-;\-* #,##0.0\ &quot;₽&quot;_-;_-* &quot;-&quot;?\ &quot;₽&quot;_-;_-@_-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00"/>
    <numFmt numFmtId="181" formatCode="#,##0.000"/>
    <numFmt numFmtId="182" formatCode="#,##0.0000"/>
    <numFmt numFmtId="183" formatCode="#,##0.000000"/>
    <numFmt numFmtId="184" formatCode="#,##0.00&quot;р.&quot;"/>
  </numFmts>
  <fonts count="42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4"/>
      <name val="Times New Roman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1"/>
      <color indexed="8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10" borderId="0" xfId="0" applyFill="1" applyAlignment="1">
      <alignment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4" fontId="2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4" fontId="0" fillId="10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3" fontId="0" fillId="33" borderId="10" xfId="0" applyNumberFormat="1" applyFill="1" applyBorder="1" applyAlignment="1">
      <alignment horizontal="center"/>
    </xf>
    <xf numFmtId="0" fontId="41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wrapText="1"/>
    </xf>
    <xf numFmtId="3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0" fontId="0" fillId="33" borderId="11" xfId="0" applyFill="1" applyBorder="1" applyAlignment="1">
      <alignment/>
    </xf>
    <xf numFmtId="172" fontId="0" fillId="33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4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" fontId="0" fillId="0" borderId="14" xfId="0" applyNumberFormat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0" fontId="0" fillId="33" borderId="0" xfId="0" applyFill="1" applyAlignment="1">
      <alignment wrapText="1"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2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>
      <alignment horizontal="center"/>
    </xf>
    <xf numFmtId="4" fontId="0" fillId="3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2"/>
  <sheetViews>
    <sheetView view="pageBreakPreview" zoomScale="73" zoomScaleNormal="70" zoomScaleSheetLayoutView="73" zoomScalePageLayoutView="0" workbookViewId="0" topLeftCell="A1">
      <pane xSplit="2" ySplit="5" topLeftCell="I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1" sqref="B50:B51"/>
    </sheetView>
  </sheetViews>
  <sheetFormatPr defaultColWidth="8.88671875" defaultRowHeight="18.75"/>
  <cols>
    <col min="1" max="1" width="8.4453125" style="9" customWidth="1"/>
    <col min="2" max="2" width="28.21484375" style="9" customWidth="1"/>
    <col min="3" max="3" width="12.3359375" style="9" customWidth="1"/>
    <col min="4" max="4" width="17.10546875" style="9" customWidth="1"/>
    <col min="5" max="5" width="13.77734375" style="9" customWidth="1"/>
    <col min="6" max="6" width="9.88671875" style="9" customWidth="1"/>
    <col min="7" max="8" width="8.99609375" style="9" customWidth="1"/>
    <col min="9" max="9" width="9.88671875" style="9" customWidth="1"/>
    <col min="10" max="10" width="8.99609375" style="9" customWidth="1"/>
    <col min="11" max="11" width="14.3359375" style="9" customWidth="1"/>
    <col min="12" max="12" width="8.99609375" style="9" customWidth="1"/>
    <col min="13" max="13" width="11.99609375" style="9" customWidth="1"/>
    <col min="14" max="14" width="8.99609375" style="9" customWidth="1"/>
    <col min="15" max="15" width="14.3359375" style="9" customWidth="1"/>
    <col min="16" max="16" width="13.77734375" style="9" customWidth="1"/>
    <col min="17" max="17" width="11.77734375" style="9" customWidth="1"/>
    <col min="18" max="18" width="20.3359375" style="9" customWidth="1"/>
    <col min="19" max="19" width="12.99609375" style="9" customWidth="1"/>
    <col min="20" max="20" width="15.5546875" style="9" customWidth="1"/>
    <col min="21" max="21" width="13.21484375" style="9" customWidth="1"/>
    <col min="22" max="22" width="10.21484375" style="9" customWidth="1"/>
    <col min="23" max="23" width="13.88671875" style="9" customWidth="1"/>
    <col min="24" max="24" width="13.6640625" style="9" customWidth="1"/>
    <col min="25" max="25" width="16.4453125" style="9" customWidth="1"/>
    <col min="26" max="26" width="14.10546875" style="9" customWidth="1"/>
    <col min="27" max="27" width="11.99609375" style="9" customWidth="1"/>
    <col min="28" max="28" width="12.88671875" style="9" customWidth="1"/>
    <col min="29" max="29" width="11.10546875" style="9" customWidth="1"/>
    <col min="30" max="30" width="15.4453125" style="9" customWidth="1"/>
    <col min="31" max="31" width="9.88671875" style="9" customWidth="1"/>
    <col min="32" max="32" width="11.99609375" style="9" customWidth="1"/>
    <col min="33" max="33" width="14.3359375" style="9" customWidth="1"/>
    <col min="34" max="34" width="11.5546875" style="9" customWidth="1"/>
    <col min="35" max="35" width="8.99609375" style="9" customWidth="1"/>
    <col min="36" max="36" width="11.88671875" style="9" customWidth="1"/>
    <col min="37" max="37" width="15.21484375" style="9" customWidth="1"/>
    <col min="38" max="38" width="14.77734375" style="9" customWidth="1"/>
    <col min="39" max="39" width="16.3359375" style="9" customWidth="1"/>
    <col min="40" max="40" width="14.21484375" style="9" customWidth="1"/>
    <col min="41" max="41" width="13.88671875" style="9" customWidth="1"/>
    <col min="42" max="42" width="22.88671875" style="9" customWidth="1"/>
    <col min="43" max="43" width="24.5546875" style="9" customWidth="1"/>
    <col min="44" max="44" width="23.10546875" style="9" customWidth="1"/>
    <col min="45" max="45" width="16.10546875" style="9" customWidth="1"/>
    <col min="46" max="46" width="25.6640625" style="9" customWidth="1"/>
    <col min="47" max="47" width="20.5546875" style="9" customWidth="1"/>
    <col min="48" max="48" width="37.77734375" style="20" customWidth="1"/>
    <col min="49" max="49" width="11.4453125" style="20" customWidth="1"/>
    <col min="50" max="50" width="8.88671875" style="20" customWidth="1"/>
    <col min="51" max="16384" width="8.88671875" style="9" customWidth="1"/>
  </cols>
  <sheetData>
    <row r="1" spans="14:18" ht="18.75">
      <c r="N1" s="47" t="s">
        <v>39</v>
      </c>
      <c r="O1" s="47"/>
      <c r="P1" s="47"/>
      <c r="Q1" s="47"/>
      <c r="R1" s="47"/>
    </row>
    <row r="2" spans="3:19" ht="57" customHeight="1">
      <c r="C2" s="46" t="s">
        <v>91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3"/>
    </row>
    <row r="3" ht="34.5" customHeight="1"/>
    <row r="4" spans="1:48" ht="44.25" customHeight="1">
      <c r="A4" s="54" t="s">
        <v>0</v>
      </c>
      <c r="B4" s="53" t="s">
        <v>79</v>
      </c>
      <c r="C4" s="50" t="s">
        <v>95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6"/>
      <c r="AP4" s="48" t="s">
        <v>94</v>
      </c>
      <c r="AQ4" s="48" t="s">
        <v>81</v>
      </c>
      <c r="AR4" s="48" t="s">
        <v>82</v>
      </c>
      <c r="AS4" s="48" t="s">
        <v>78</v>
      </c>
      <c r="AT4" s="48" t="s">
        <v>83</v>
      </c>
      <c r="AU4" s="52" t="s">
        <v>84</v>
      </c>
      <c r="AV4" s="52" t="s">
        <v>90</v>
      </c>
    </row>
    <row r="5" spans="1:50" s="40" customFormat="1" ht="93" customHeight="1">
      <c r="A5" s="55"/>
      <c r="B5" s="53"/>
      <c r="C5" s="30" t="s">
        <v>40</v>
      </c>
      <c r="D5" s="30" t="s">
        <v>41</v>
      </c>
      <c r="E5" s="30" t="s">
        <v>42</v>
      </c>
      <c r="F5" s="30" t="s">
        <v>43</v>
      </c>
      <c r="G5" s="30" t="s">
        <v>44</v>
      </c>
      <c r="H5" s="30" t="s">
        <v>45</v>
      </c>
      <c r="I5" s="30" t="s">
        <v>46</v>
      </c>
      <c r="J5" s="30" t="s">
        <v>47</v>
      </c>
      <c r="K5" s="30" t="s">
        <v>48</v>
      </c>
      <c r="L5" s="30" t="s">
        <v>49</v>
      </c>
      <c r="M5" s="30" t="s">
        <v>50</v>
      </c>
      <c r="N5" s="30" t="s">
        <v>51</v>
      </c>
      <c r="O5" s="30" t="s">
        <v>52</v>
      </c>
      <c r="P5" s="30" t="s">
        <v>53</v>
      </c>
      <c r="Q5" s="30" t="s">
        <v>54</v>
      </c>
      <c r="R5" s="30" t="s">
        <v>55</v>
      </c>
      <c r="S5" s="30" t="s">
        <v>56</v>
      </c>
      <c r="T5" s="30" t="s">
        <v>57</v>
      </c>
      <c r="U5" s="30" t="s">
        <v>58</v>
      </c>
      <c r="V5" s="30" t="s">
        <v>59</v>
      </c>
      <c r="W5" s="30" t="s">
        <v>60</v>
      </c>
      <c r="X5" s="30" t="s">
        <v>61</v>
      </c>
      <c r="Y5" s="30" t="s">
        <v>62</v>
      </c>
      <c r="Z5" s="30" t="s">
        <v>80</v>
      </c>
      <c r="AA5" s="30" t="s">
        <v>63</v>
      </c>
      <c r="AB5" s="30" t="s">
        <v>64</v>
      </c>
      <c r="AC5" s="30" t="s">
        <v>65</v>
      </c>
      <c r="AD5" s="30" t="s">
        <v>66</v>
      </c>
      <c r="AE5" s="30" t="s">
        <v>67</v>
      </c>
      <c r="AF5" s="30" t="s">
        <v>68</v>
      </c>
      <c r="AG5" s="30" t="s">
        <v>69</v>
      </c>
      <c r="AH5" s="30" t="s">
        <v>70</v>
      </c>
      <c r="AI5" s="30" t="s">
        <v>71</v>
      </c>
      <c r="AJ5" s="30" t="s">
        <v>72</v>
      </c>
      <c r="AK5" s="30" t="s">
        <v>73</v>
      </c>
      <c r="AL5" s="30" t="s">
        <v>74</v>
      </c>
      <c r="AM5" s="30" t="s">
        <v>75</v>
      </c>
      <c r="AN5" s="30" t="s">
        <v>76</v>
      </c>
      <c r="AO5" s="30" t="s">
        <v>77</v>
      </c>
      <c r="AP5" s="49"/>
      <c r="AQ5" s="49"/>
      <c r="AR5" s="49"/>
      <c r="AS5" s="49"/>
      <c r="AT5" s="49"/>
      <c r="AU5" s="52"/>
      <c r="AV5" s="52"/>
      <c r="AW5" s="39"/>
      <c r="AX5" s="39"/>
    </row>
    <row r="6" spans="1:48" ht="22.5" customHeight="1">
      <c r="A6" s="10"/>
      <c r="B6" s="22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4"/>
      <c r="AQ6" s="14"/>
      <c r="AR6" s="14"/>
      <c r="AS6" s="14"/>
      <c r="AT6" s="14"/>
      <c r="AU6" s="10"/>
      <c r="AV6" s="10"/>
    </row>
    <row r="7" spans="1:50" ht="18.75">
      <c r="A7" s="11">
        <v>1</v>
      </c>
      <c r="B7" s="10" t="s">
        <v>34</v>
      </c>
      <c r="C7" s="23">
        <v>678.8</v>
      </c>
      <c r="D7" s="23">
        <v>205</v>
      </c>
      <c r="E7" s="23"/>
      <c r="F7" s="23">
        <v>1358.9</v>
      </c>
      <c r="G7" s="23"/>
      <c r="H7" s="23"/>
      <c r="I7" s="23">
        <v>493.70000000000005</v>
      </c>
      <c r="J7" s="23">
        <v>135.6</v>
      </c>
      <c r="K7" s="23"/>
      <c r="L7" s="23">
        <v>44.7</v>
      </c>
      <c r="M7" s="23"/>
      <c r="N7" s="23">
        <v>12</v>
      </c>
      <c r="O7" s="23">
        <v>0.4</v>
      </c>
      <c r="P7" s="23">
        <v>1.3</v>
      </c>
      <c r="Q7" s="23">
        <v>43.2</v>
      </c>
      <c r="R7" s="23">
        <v>9.6</v>
      </c>
      <c r="S7" s="23">
        <v>10.1</v>
      </c>
      <c r="T7" s="23">
        <v>36.6</v>
      </c>
      <c r="U7" s="23">
        <v>6.5</v>
      </c>
      <c r="V7" s="23">
        <v>6.9</v>
      </c>
      <c r="W7" s="23">
        <v>12</v>
      </c>
      <c r="X7" s="23"/>
      <c r="Y7" s="23">
        <v>4.2</v>
      </c>
      <c r="Z7" s="23">
        <v>14.1</v>
      </c>
      <c r="AA7" s="23">
        <v>6.4</v>
      </c>
      <c r="AB7" s="23">
        <v>4.8</v>
      </c>
      <c r="AC7" s="23">
        <v>32.1</v>
      </c>
      <c r="AD7" s="23">
        <v>6</v>
      </c>
      <c r="AE7" s="23">
        <v>30.3</v>
      </c>
      <c r="AF7" s="23">
        <v>0</v>
      </c>
      <c r="AG7" s="23"/>
      <c r="AH7" s="23">
        <v>145.1</v>
      </c>
      <c r="AI7" s="23">
        <v>0.3</v>
      </c>
      <c r="AJ7" s="23">
        <v>153</v>
      </c>
      <c r="AK7" s="23"/>
      <c r="AL7" s="23">
        <v>9</v>
      </c>
      <c r="AM7" s="23"/>
      <c r="AN7" s="23"/>
      <c r="AO7" s="23"/>
      <c r="AP7" s="23">
        <f aca="true" t="shared" si="0" ref="AP7:AP43">SUM(C7:AO7)</f>
        <v>3460.5999999999995</v>
      </c>
      <c r="AQ7" s="23">
        <f aca="true" t="shared" si="1" ref="AQ7:AQ43">AP7-AH7-AJ7-AK7-AG7</f>
        <v>3162.4999999999995</v>
      </c>
      <c r="AR7" s="13">
        <v>806</v>
      </c>
      <c r="AS7" s="13"/>
      <c r="AT7" s="13">
        <f aca="true" t="shared" si="2" ref="AT7:AT43">ROUND(AQ7*1000/(AR7+AS7),0)</f>
        <v>3924</v>
      </c>
      <c r="AU7" s="11"/>
      <c r="AV7" s="18">
        <v>16497</v>
      </c>
      <c r="AX7" s="21"/>
    </row>
    <row r="8" spans="1:50" ht="18.75">
      <c r="A8" s="11">
        <v>2</v>
      </c>
      <c r="B8" s="10" t="s">
        <v>31</v>
      </c>
      <c r="C8" s="23">
        <v>683.4</v>
      </c>
      <c r="D8" s="23">
        <v>206.4</v>
      </c>
      <c r="E8" s="23"/>
      <c r="F8" s="23">
        <v>881</v>
      </c>
      <c r="G8" s="23"/>
      <c r="H8" s="23"/>
      <c r="I8" s="23">
        <v>346.3</v>
      </c>
      <c r="J8" s="23">
        <v>106.6</v>
      </c>
      <c r="K8" s="23"/>
      <c r="L8" s="23">
        <v>21.9</v>
      </c>
      <c r="M8" s="23">
        <v>1.7</v>
      </c>
      <c r="N8" s="23">
        <v>12</v>
      </c>
      <c r="O8" s="23">
        <v>0.4</v>
      </c>
      <c r="P8" s="23"/>
      <c r="Q8" s="23">
        <v>43.2</v>
      </c>
      <c r="R8" s="23">
        <v>9.6</v>
      </c>
      <c r="S8" s="23">
        <v>10.1</v>
      </c>
      <c r="T8" s="23">
        <v>36.6</v>
      </c>
      <c r="U8" s="23">
        <v>2.2</v>
      </c>
      <c r="V8" s="23">
        <v>6</v>
      </c>
      <c r="W8" s="23">
        <v>12</v>
      </c>
      <c r="X8" s="23"/>
      <c r="Y8" s="23">
        <v>2.9</v>
      </c>
      <c r="Z8" s="23">
        <v>16.5</v>
      </c>
      <c r="AA8" s="23">
        <v>6.4</v>
      </c>
      <c r="AB8" s="23">
        <v>3.5</v>
      </c>
      <c r="AC8" s="23">
        <v>30</v>
      </c>
      <c r="AD8" s="23">
        <v>6</v>
      </c>
      <c r="AE8" s="23">
        <v>42.3</v>
      </c>
      <c r="AF8" s="23">
        <v>0</v>
      </c>
      <c r="AG8" s="23"/>
      <c r="AH8" s="23">
        <v>70.5</v>
      </c>
      <c r="AI8" s="23">
        <v>0.4</v>
      </c>
      <c r="AJ8" s="23">
        <v>173.3</v>
      </c>
      <c r="AK8" s="23"/>
      <c r="AL8" s="23"/>
      <c r="AM8" s="23"/>
      <c r="AN8" s="23"/>
      <c r="AO8" s="23"/>
      <c r="AP8" s="23">
        <f t="shared" si="0"/>
        <v>2731.2</v>
      </c>
      <c r="AQ8" s="23">
        <f t="shared" si="1"/>
        <v>2487.3999999999996</v>
      </c>
      <c r="AR8" s="13">
        <v>616</v>
      </c>
      <c r="AS8" s="13"/>
      <c r="AT8" s="13">
        <f t="shared" si="2"/>
        <v>4038</v>
      </c>
      <c r="AU8" s="11"/>
      <c r="AV8" s="18">
        <v>16497</v>
      </c>
      <c r="AX8" s="21"/>
    </row>
    <row r="9" spans="1:50" ht="18.75">
      <c r="A9" s="11">
        <v>3</v>
      </c>
      <c r="B9" s="10" t="s">
        <v>33</v>
      </c>
      <c r="C9" s="23">
        <v>674.8</v>
      </c>
      <c r="D9" s="23">
        <v>205</v>
      </c>
      <c r="E9" s="23">
        <v>4</v>
      </c>
      <c r="F9" s="23">
        <v>1278.7</v>
      </c>
      <c r="G9" s="23"/>
      <c r="H9" s="23"/>
      <c r="I9" s="23">
        <v>407.4</v>
      </c>
      <c r="J9" s="23">
        <v>123.1</v>
      </c>
      <c r="K9" s="23"/>
      <c r="L9" s="23">
        <v>40.8</v>
      </c>
      <c r="M9" s="23">
        <v>2.9</v>
      </c>
      <c r="N9" s="23">
        <v>12</v>
      </c>
      <c r="O9" s="23">
        <v>1.2</v>
      </c>
      <c r="P9" s="23"/>
      <c r="Q9" s="23">
        <v>43.2</v>
      </c>
      <c r="R9" s="23">
        <v>9.6</v>
      </c>
      <c r="S9" s="23">
        <v>10.1</v>
      </c>
      <c r="T9" s="23">
        <v>37.1</v>
      </c>
      <c r="U9" s="23">
        <v>5.7</v>
      </c>
      <c r="V9" s="23">
        <v>6.5</v>
      </c>
      <c r="W9" s="23">
        <v>12</v>
      </c>
      <c r="X9" s="23"/>
      <c r="Y9" s="23">
        <v>4.9</v>
      </c>
      <c r="Z9" s="23">
        <v>14.1</v>
      </c>
      <c r="AA9" s="23">
        <v>6.4</v>
      </c>
      <c r="AB9" s="23">
        <v>8.2</v>
      </c>
      <c r="AC9" s="23">
        <v>20</v>
      </c>
      <c r="AD9" s="23">
        <v>6</v>
      </c>
      <c r="AE9" s="23">
        <v>28.8</v>
      </c>
      <c r="AF9" s="23">
        <v>0</v>
      </c>
      <c r="AG9" s="23"/>
      <c r="AH9" s="23">
        <v>62.5</v>
      </c>
      <c r="AI9" s="23"/>
      <c r="AJ9" s="23">
        <v>267.1</v>
      </c>
      <c r="AK9" s="23">
        <v>4.3</v>
      </c>
      <c r="AL9" s="23">
        <v>28.4</v>
      </c>
      <c r="AM9" s="23"/>
      <c r="AN9" s="23"/>
      <c r="AO9" s="23"/>
      <c r="AP9" s="23">
        <f t="shared" si="0"/>
        <v>3324.7999999999997</v>
      </c>
      <c r="AQ9" s="23">
        <f t="shared" si="1"/>
        <v>2990.8999999999996</v>
      </c>
      <c r="AR9" s="13">
        <v>680</v>
      </c>
      <c r="AS9" s="13"/>
      <c r="AT9" s="13">
        <f t="shared" si="2"/>
        <v>4398</v>
      </c>
      <c r="AU9" s="11"/>
      <c r="AV9" s="18">
        <v>16497</v>
      </c>
      <c r="AX9" s="21"/>
    </row>
    <row r="10" spans="1:50" ht="18.75">
      <c r="A10" s="11">
        <v>4</v>
      </c>
      <c r="B10" s="10" t="s">
        <v>29</v>
      </c>
      <c r="C10" s="23">
        <v>678.8000000000001</v>
      </c>
      <c r="D10" s="23">
        <v>205.4</v>
      </c>
      <c r="E10" s="23">
        <v>1.3</v>
      </c>
      <c r="F10" s="23">
        <v>2243.5</v>
      </c>
      <c r="G10" s="23"/>
      <c r="H10" s="23"/>
      <c r="I10" s="23">
        <v>446.1</v>
      </c>
      <c r="J10" s="23">
        <v>145.4</v>
      </c>
      <c r="K10" s="23"/>
      <c r="L10" s="23">
        <v>51.7</v>
      </c>
      <c r="M10" s="23"/>
      <c r="N10" s="23">
        <v>15</v>
      </c>
      <c r="O10" s="23">
        <v>0.4</v>
      </c>
      <c r="P10" s="23"/>
      <c r="Q10" s="23">
        <v>43.2</v>
      </c>
      <c r="R10" s="23">
        <v>9.6</v>
      </c>
      <c r="S10" s="23">
        <v>10.1</v>
      </c>
      <c r="T10" s="23">
        <v>44.3</v>
      </c>
      <c r="U10" s="23">
        <v>10</v>
      </c>
      <c r="V10" s="23">
        <v>5.7</v>
      </c>
      <c r="W10" s="23">
        <v>12</v>
      </c>
      <c r="X10" s="23"/>
      <c r="Y10" s="23">
        <v>2.8</v>
      </c>
      <c r="Z10" s="23">
        <v>14.9</v>
      </c>
      <c r="AA10" s="23">
        <v>6.4</v>
      </c>
      <c r="AB10" s="23">
        <v>4.3</v>
      </c>
      <c r="AC10" s="23">
        <v>26</v>
      </c>
      <c r="AD10" s="23">
        <v>6</v>
      </c>
      <c r="AE10" s="23">
        <v>34.8</v>
      </c>
      <c r="AF10" s="23">
        <v>0</v>
      </c>
      <c r="AG10" s="23"/>
      <c r="AH10" s="23">
        <v>41.8</v>
      </c>
      <c r="AI10" s="23">
        <v>0.5</v>
      </c>
      <c r="AJ10" s="23">
        <v>74.1</v>
      </c>
      <c r="AK10" s="23"/>
      <c r="AL10" s="23"/>
      <c r="AM10" s="23"/>
      <c r="AN10" s="23"/>
      <c r="AO10" s="23"/>
      <c r="AP10" s="23">
        <f t="shared" si="0"/>
        <v>4134.1</v>
      </c>
      <c r="AQ10" s="23">
        <f t="shared" si="1"/>
        <v>4018.2000000000003</v>
      </c>
      <c r="AR10" s="13">
        <v>829</v>
      </c>
      <c r="AS10" s="13"/>
      <c r="AT10" s="13">
        <f t="shared" si="2"/>
        <v>4847</v>
      </c>
      <c r="AU10" s="11"/>
      <c r="AV10" s="18">
        <v>16497</v>
      </c>
      <c r="AX10" s="21"/>
    </row>
    <row r="11" spans="1:50" ht="18.75">
      <c r="A11" s="11">
        <v>5</v>
      </c>
      <c r="B11" s="10" t="s">
        <v>35</v>
      </c>
      <c r="C11" s="23">
        <v>802.4000000000001</v>
      </c>
      <c r="D11" s="23">
        <v>242.9</v>
      </c>
      <c r="E11" s="23">
        <v>1.8</v>
      </c>
      <c r="F11" s="23">
        <v>1667.5</v>
      </c>
      <c r="G11" s="23"/>
      <c r="H11" s="23"/>
      <c r="I11" s="23">
        <v>713.9</v>
      </c>
      <c r="J11" s="23">
        <v>104.9</v>
      </c>
      <c r="K11" s="23"/>
      <c r="L11" s="23">
        <v>41.8</v>
      </c>
      <c r="M11" s="23"/>
      <c r="N11" s="23">
        <v>12</v>
      </c>
      <c r="O11" s="23">
        <v>0.4</v>
      </c>
      <c r="P11" s="23"/>
      <c r="Q11" s="23">
        <v>43.2</v>
      </c>
      <c r="R11" s="23">
        <v>14.1</v>
      </c>
      <c r="S11" s="23">
        <v>22.1</v>
      </c>
      <c r="T11" s="23">
        <v>50.5</v>
      </c>
      <c r="U11" s="23">
        <v>6.4</v>
      </c>
      <c r="V11" s="23">
        <v>7.5</v>
      </c>
      <c r="W11" s="23">
        <v>12</v>
      </c>
      <c r="X11" s="23"/>
      <c r="Y11" s="23">
        <v>3.6</v>
      </c>
      <c r="Z11" s="23">
        <v>47.800000000000004</v>
      </c>
      <c r="AA11" s="23">
        <v>6.4</v>
      </c>
      <c r="AB11" s="23">
        <v>6.9</v>
      </c>
      <c r="AC11" s="23">
        <v>18.4</v>
      </c>
      <c r="AD11" s="23">
        <v>6</v>
      </c>
      <c r="AE11" s="23">
        <v>56.3</v>
      </c>
      <c r="AF11" s="23">
        <v>0</v>
      </c>
      <c r="AG11" s="23"/>
      <c r="AH11" s="23">
        <v>266.7</v>
      </c>
      <c r="AI11" s="23">
        <v>1.5</v>
      </c>
      <c r="AJ11" s="23">
        <v>309.9</v>
      </c>
      <c r="AK11" s="23">
        <v>7.9</v>
      </c>
      <c r="AL11" s="23">
        <v>18</v>
      </c>
      <c r="AM11" s="23"/>
      <c r="AN11" s="23"/>
      <c r="AO11" s="23">
        <v>9.6</v>
      </c>
      <c r="AP11" s="23">
        <f t="shared" si="0"/>
        <v>4502.400000000001</v>
      </c>
      <c r="AQ11" s="23">
        <f t="shared" si="1"/>
        <v>3917.9000000000005</v>
      </c>
      <c r="AR11" s="13">
        <v>716</v>
      </c>
      <c r="AS11" s="13"/>
      <c r="AT11" s="13">
        <f t="shared" si="2"/>
        <v>5472</v>
      </c>
      <c r="AU11" s="11"/>
      <c r="AV11" s="18">
        <v>16497</v>
      </c>
      <c r="AX11" s="21"/>
    </row>
    <row r="12" spans="1:50" ht="18.75">
      <c r="A12" s="11">
        <v>6</v>
      </c>
      <c r="B12" s="10" t="s">
        <v>23</v>
      </c>
      <c r="C12" s="23">
        <v>551.5</v>
      </c>
      <c r="D12" s="23">
        <v>167.3</v>
      </c>
      <c r="E12" s="23">
        <v>2.6</v>
      </c>
      <c r="F12" s="23">
        <v>1140.4</v>
      </c>
      <c r="G12" s="23"/>
      <c r="H12" s="23"/>
      <c r="I12" s="23">
        <v>457.40000000000003</v>
      </c>
      <c r="J12" s="23">
        <v>117.5</v>
      </c>
      <c r="K12" s="23"/>
      <c r="L12" s="23">
        <v>24.9</v>
      </c>
      <c r="M12" s="23">
        <v>6.8</v>
      </c>
      <c r="N12" s="23">
        <v>12</v>
      </c>
      <c r="O12" s="23">
        <v>1</v>
      </c>
      <c r="P12" s="23">
        <v>0.6</v>
      </c>
      <c r="Q12" s="23">
        <v>43.2</v>
      </c>
      <c r="R12" s="23">
        <v>12</v>
      </c>
      <c r="S12" s="23">
        <v>10.1</v>
      </c>
      <c r="T12" s="23">
        <v>45.9</v>
      </c>
      <c r="U12" s="23">
        <v>8.1</v>
      </c>
      <c r="V12" s="23">
        <v>5.8</v>
      </c>
      <c r="W12" s="23">
        <v>12</v>
      </c>
      <c r="X12" s="23"/>
      <c r="Y12" s="23">
        <v>4.3</v>
      </c>
      <c r="Z12" s="23">
        <v>10.2</v>
      </c>
      <c r="AA12" s="23">
        <v>6.4</v>
      </c>
      <c r="AB12" s="23">
        <v>15.5</v>
      </c>
      <c r="AC12" s="23">
        <v>24</v>
      </c>
      <c r="AD12" s="23">
        <v>6</v>
      </c>
      <c r="AE12" s="23">
        <v>30.3</v>
      </c>
      <c r="AF12" s="23">
        <v>0</v>
      </c>
      <c r="AG12" s="23"/>
      <c r="AH12" s="23">
        <v>406.1</v>
      </c>
      <c r="AI12" s="23">
        <v>0.3</v>
      </c>
      <c r="AJ12" s="23">
        <v>112.1</v>
      </c>
      <c r="AK12" s="23">
        <v>3.1</v>
      </c>
      <c r="AL12" s="23">
        <v>3.6</v>
      </c>
      <c r="AM12" s="23"/>
      <c r="AN12" s="23"/>
      <c r="AO12" s="23"/>
      <c r="AP12" s="23">
        <f t="shared" si="0"/>
        <v>3241.0000000000005</v>
      </c>
      <c r="AQ12" s="23">
        <f t="shared" si="1"/>
        <v>2719.7000000000007</v>
      </c>
      <c r="AR12" s="13">
        <v>471</v>
      </c>
      <c r="AS12" s="13"/>
      <c r="AT12" s="13">
        <f t="shared" si="2"/>
        <v>5774</v>
      </c>
      <c r="AU12" s="11"/>
      <c r="AV12" s="18">
        <v>16497</v>
      </c>
      <c r="AX12" s="21"/>
    </row>
    <row r="13" spans="1:50" ht="18.75">
      <c r="A13" s="11">
        <v>7</v>
      </c>
      <c r="B13" s="10" t="s">
        <v>26</v>
      </c>
      <c r="C13" s="23">
        <v>801.5</v>
      </c>
      <c r="D13" s="23">
        <v>242.8</v>
      </c>
      <c r="E13" s="23">
        <v>2.6</v>
      </c>
      <c r="F13" s="23">
        <v>1634.7</v>
      </c>
      <c r="G13" s="23"/>
      <c r="H13" s="23">
        <v>160</v>
      </c>
      <c r="I13" s="23">
        <v>447.1</v>
      </c>
      <c r="J13" s="23">
        <v>72.7</v>
      </c>
      <c r="K13" s="23">
        <v>10</v>
      </c>
      <c r="L13" s="23">
        <v>38.3</v>
      </c>
      <c r="M13" s="23">
        <v>21.6</v>
      </c>
      <c r="N13" s="23">
        <v>12</v>
      </c>
      <c r="O13" s="23">
        <v>0.4</v>
      </c>
      <c r="P13" s="23">
        <v>25.1</v>
      </c>
      <c r="Q13" s="23">
        <v>43.2</v>
      </c>
      <c r="R13" s="23">
        <v>9.6</v>
      </c>
      <c r="S13" s="23">
        <v>8.7</v>
      </c>
      <c r="T13" s="23">
        <v>18</v>
      </c>
      <c r="U13" s="23">
        <v>5.1</v>
      </c>
      <c r="V13" s="23">
        <v>7.1</v>
      </c>
      <c r="W13" s="23">
        <v>12</v>
      </c>
      <c r="X13" s="23"/>
      <c r="Y13" s="23">
        <v>4.3</v>
      </c>
      <c r="Z13" s="23">
        <v>16.1</v>
      </c>
      <c r="AA13" s="23">
        <v>0</v>
      </c>
      <c r="AB13" s="23">
        <v>3.9</v>
      </c>
      <c r="AC13" s="23">
        <v>43.4</v>
      </c>
      <c r="AD13" s="23">
        <v>6</v>
      </c>
      <c r="AE13" s="23">
        <v>44.3</v>
      </c>
      <c r="AF13" s="23">
        <v>0</v>
      </c>
      <c r="AG13" s="23"/>
      <c r="AH13" s="23">
        <v>0.4</v>
      </c>
      <c r="AI13" s="23">
        <v>0.9</v>
      </c>
      <c r="AJ13" s="23">
        <v>38.6</v>
      </c>
      <c r="AK13" s="23">
        <v>8.9</v>
      </c>
      <c r="AL13" s="23">
        <v>25.2</v>
      </c>
      <c r="AM13" s="23"/>
      <c r="AN13" s="23"/>
      <c r="AO13" s="23"/>
      <c r="AP13" s="23">
        <f t="shared" si="0"/>
        <v>3764.4999999999995</v>
      </c>
      <c r="AQ13" s="23">
        <f t="shared" si="1"/>
        <v>3716.5999999999995</v>
      </c>
      <c r="AR13" s="13">
        <v>618</v>
      </c>
      <c r="AS13" s="13"/>
      <c r="AT13" s="13">
        <f t="shared" si="2"/>
        <v>6014</v>
      </c>
      <c r="AU13" s="11"/>
      <c r="AV13" s="18">
        <v>16497</v>
      </c>
      <c r="AX13" s="21"/>
    </row>
    <row r="14" spans="1:50" ht="18.75">
      <c r="A14" s="11">
        <v>8</v>
      </c>
      <c r="B14" s="10" t="s">
        <v>30</v>
      </c>
      <c r="C14" s="23">
        <v>1524.4</v>
      </c>
      <c r="D14" s="23">
        <v>463</v>
      </c>
      <c r="E14" s="23">
        <v>8.6</v>
      </c>
      <c r="F14" s="23">
        <v>1690.4</v>
      </c>
      <c r="G14" s="23"/>
      <c r="H14" s="23"/>
      <c r="I14" s="23">
        <v>506.6</v>
      </c>
      <c r="J14" s="23">
        <v>147.7</v>
      </c>
      <c r="K14" s="23"/>
      <c r="L14" s="23">
        <v>42.7</v>
      </c>
      <c r="M14" s="23"/>
      <c r="N14" s="23">
        <v>19.8</v>
      </c>
      <c r="O14" s="23">
        <v>1.8</v>
      </c>
      <c r="P14" s="23">
        <v>2.5</v>
      </c>
      <c r="Q14" s="23">
        <v>43.2</v>
      </c>
      <c r="R14" s="23">
        <v>13.2</v>
      </c>
      <c r="S14" s="23">
        <v>10.1</v>
      </c>
      <c r="T14" s="23">
        <v>93.7</v>
      </c>
      <c r="U14" s="23">
        <v>7.5</v>
      </c>
      <c r="V14" s="23">
        <v>11.1</v>
      </c>
      <c r="W14" s="23">
        <v>12</v>
      </c>
      <c r="X14" s="23"/>
      <c r="Y14" s="23">
        <v>6.3</v>
      </c>
      <c r="Z14" s="23">
        <v>18.1</v>
      </c>
      <c r="AA14" s="23">
        <v>3.2</v>
      </c>
      <c r="AB14" s="23">
        <v>14.9</v>
      </c>
      <c r="AC14" s="23">
        <v>38.8</v>
      </c>
      <c r="AD14" s="23">
        <v>6</v>
      </c>
      <c r="AE14" s="23"/>
      <c r="AF14" s="23">
        <v>0</v>
      </c>
      <c r="AG14" s="23"/>
      <c r="AH14" s="23">
        <v>66.2</v>
      </c>
      <c r="AI14" s="23">
        <v>0.3</v>
      </c>
      <c r="AJ14" s="23">
        <v>146.3</v>
      </c>
      <c r="AK14" s="23"/>
      <c r="AL14" s="23">
        <v>5.4</v>
      </c>
      <c r="AM14" s="23"/>
      <c r="AN14" s="23"/>
      <c r="AO14" s="23"/>
      <c r="AP14" s="23">
        <f t="shared" si="0"/>
        <v>4903.8</v>
      </c>
      <c r="AQ14" s="23">
        <f t="shared" si="1"/>
        <v>4691.3</v>
      </c>
      <c r="AR14" s="13">
        <v>668</v>
      </c>
      <c r="AS14" s="13"/>
      <c r="AT14" s="13">
        <f t="shared" si="2"/>
        <v>7023</v>
      </c>
      <c r="AU14" s="11"/>
      <c r="AV14" s="18">
        <v>16497</v>
      </c>
      <c r="AX14" s="21"/>
    </row>
    <row r="15" spans="1:50" ht="18.75">
      <c r="A15" s="11">
        <v>9</v>
      </c>
      <c r="B15" s="10" t="s">
        <v>22</v>
      </c>
      <c r="C15" s="23">
        <v>796.5</v>
      </c>
      <c r="D15" s="23">
        <v>242.1</v>
      </c>
      <c r="E15" s="23">
        <v>5.3</v>
      </c>
      <c r="F15" s="23"/>
      <c r="G15" s="23">
        <v>250.2</v>
      </c>
      <c r="H15" s="23">
        <v>30</v>
      </c>
      <c r="I15" s="23">
        <v>104.5</v>
      </c>
      <c r="J15" s="23">
        <v>13.5</v>
      </c>
      <c r="K15" s="23">
        <v>2</v>
      </c>
      <c r="L15" s="23">
        <v>12.4</v>
      </c>
      <c r="M15" s="23">
        <v>5.4</v>
      </c>
      <c r="N15" s="23">
        <v>12</v>
      </c>
      <c r="O15" s="23">
        <v>1.2</v>
      </c>
      <c r="P15" s="23"/>
      <c r="Q15" s="23">
        <v>43.2</v>
      </c>
      <c r="R15" s="23">
        <v>10.8</v>
      </c>
      <c r="S15" s="23">
        <v>8.7</v>
      </c>
      <c r="T15" s="23"/>
      <c r="U15" s="23">
        <v>3.9</v>
      </c>
      <c r="V15" s="23">
        <v>5.3</v>
      </c>
      <c r="W15" s="23">
        <v>12</v>
      </c>
      <c r="X15" s="23">
        <v>8.1</v>
      </c>
      <c r="Y15" s="23">
        <v>2.2</v>
      </c>
      <c r="Z15" s="23">
        <v>9.4</v>
      </c>
      <c r="AA15" s="23">
        <v>6.4</v>
      </c>
      <c r="AB15" s="23">
        <v>1.6</v>
      </c>
      <c r="AC15" s="23">
        <v>28</v>
      </c>
      <c r="AD15" s="23">
        <v>6</v>
      </c>
      <c r="AE15" s="23"/>
      <c r="AF15" s="23">
        <v>0</v>
      </c>
      <c r="AG15" s="23"/>
      <c r="AH15" s="23">
        <v>70.1</v>
      </c>
      <c r="AI15" s="23">
        <v>0.2</v>
      </c>
      <c r="AJ15" s="23">
        <v>12.8</v>
      </c>
      <c r="AK15" s="23">
        <v>2.7</v>
      </c>
      <c r="AL15" s="23"/>
      <c r="AM15" s="23"/>
      <c r="AN15" s="23"/>
      <c r="AO15" s="23"/>
      <c r="AP15" s="23">
        <f t="shared" si="0"/>
        <v>1706.5000000000002</v>
      </c>
      <c r="AQ15" s="23">
        <f t="shared" si="1"/>
        <v>1620.9000000000003</v>
      </c>
      <c r="AR15" s="13">
        <v>206</v>
      </c>
      <c r="AS15" s="13"/>
      <c r="AT15" s="13">
        <f t="shared" si="2"/>
        <v>7868</v>
      </c>
      <c r="AU15" s="11"/>
      <c r="AV15" s="18">
        <v>16497</v>
      </c>
      <c r="AX15" s="21"/>
    </row>
    <row r="16" spans="1:50" ht="18.75">
      <c r="A16" s="11">
        <v>10</v>
      </c>
      <c r="B16" s="10" t="s">
        <v>32</v>
      </c>
      <c r="C16" s="23">
        <v>712.4000000000001</v>
      </c>
      <c r="D16" s="23">
        <v>216.3</v>
      </c>
      <c r="E16" s="23">
        <v>3.8</v>
      </c>
      <c r="F16" s="23"/>
      <c r="G16" s="23">
        <v>656.7</v>
      </c>
      <c r="H16" s="23">
        <v>60</v>
      </c>
      <c r="I16" s="23">
        <v>615.1999999999999</v>
      </c>
      <c r="J16" s="23">
        <v>64.2</v>
      </c>
      <c r="K16" s="23">
        <v>8</v>
      </c>
      <c r="L16" s="23">
        <v>32</v>
      </c>
      <c r="M16" s="23">
        <v>4.3</v>
      </c>
      <c r="N16" s="23">
        <v>12</v>
      </c>
      <c r="O16" s="23">
        <v>2</v>
      </c>
      <c r="P16" s="23"/>
      <c r="Q16" s="23">
        <v>43.2</v>
      </c>
      <c r="R16" s="23">
        <v>13.2</v>
      </c>
      <c r="S16" s="23">
        <v>10.1</v>
      </c>
      <c r="T16" s="23">
        <v>10.5</v>
      </c>
      <c r="U16" s="23">
        <v>6.5</v>
      </c>
      <c r="V16" s="23">
        <v>8.4</v>
      </c>
      <c r="W16" s="23">
        <v>12</v>
      </c>
      <c r="X16" s="23">
        <v>799</v>
      </c>
      <c r="Y16" s="23">
        <v>3</v>
      </c>
      <c r="Z16" s="23">
        <v>13.4</v>
      </c>
      <c r="AA16" s="23">
        <v>6.4</v>
      </c>
      <c r="AB16" s="23">
        <v>8.6</v>
      </c>
      <c r="AC16" s="23">
        <v>20</v>
      </c>
      <c r="AD16" s="23">
        <v>6</v>
      </c>
      <c r="AE16" s="23"/>
      <c r="AF16" s="23">
        <v>0</v>
      </c>
      <c r="AG16" s="23"/>
      <c r="AH16" s="23">
        <v>152.3</v>
      </c>
      <c r="AI16" s="23">
        <v>1.1</v>
      </c>
      <c r="AJ16" s="23">
        <v>128.4</v>
      </c>
      <c r="AK16" s="23">
        <v>0.7</v>
      </c>
      <c r="AL16" s="23"/>
      <c r="AM16" s="23"/>
      <c r="AN16" s="23"/>
      <c r="AO16" s="23"/>
      <c r="AP16" s="23">
        <f t="shared" si="0"/>
        <v>3629.7</v>
      </c>
      <c r="AQ16" s="23">
        <f t="shared" si="1"/>
        <v>3348.2999999999997</v>
      </c>
      <c r="AR16" s="13">
        <v>393</v>
      </c>
      <c r="AS16" s="13"/>
      <c r="AT16" s="13">
        <f t="shared" si="2"/>
        <v>8520</v>
      </c>
      <c r="AU16" s="11"/>
      <c r="AV16" s="18">
        <v>16497</v>
      </c>
      <c r="AX16" s="21"/>
    </row>
    <row r="17" spans="1:50" ht="18.75">
      <c r="A17" s="11">
        <v>11</v>
      </c>
      <c r="B17" s="10" t="s">
        <v>3</v>
      </c>
      <c r="C17" s="23">
        <v>679.4</v>
      </c>
      <c r="D17" s="23">
        <v>205.2</v>
      </c>
      <c r="E17" s="23"/>
      <c r="F17" s="23">
        <v>1072.9</v>
      </c>
      <c r="G17" s="23"/>
      <c r="H17" s="23">
        <v>16</v>
      </c>
      <c r="I17" s="23">
        <v>301</v>
      </c>
      <c r="J17" s="23">
        <v>27</v>
      </c>
      <c r="K17" s="23">
        <v>5</v>
      </c>
      <c r="L17" s="23">
        <v>14.9</v>
      </c>
      <c r="M17" s="23">
        <v>7.9</v>
      </c>
      <c r="N17" s="23">
        <v>12</v>
      </c>
      <c r="O17" s="23">
        <v>0.8</v>
      </c>
      <c r="P17" s="23"/>
      <c r="Q17" s="23">
        <v>43.2</v>
      </c>
      <c r="R17" s="23">
        <v>9.6</v>
      </c>
      <c r="S17" s="23">
        <v>8.7</v>
      </c>
      <c r="T17" s="23">
        <v>36.6</v>
      </c>
      <c r="U17" s="23">
        <v>6.1</v>
      </c>
      <c r="V17" s="23">
        <v>5.4</v>
      </c>
      <c r="W17" s="23">
        <v>12</v>
      </c>
      <c r="X17" s="23"/>
      <c r="Y17" s="23">
        <v>2.6</v>
      </c>
      <c r="Z17" s="23">
        <v>8</v>
      </c>
      <c r="AA17" s="23">
        <v>6.4</v>
      </c>
      <c r="AB17" s="23">
        <v>0</v>
      </c>
      <c r="AC17" s="23">
        <v>26.7</v>
      </c>
      <c r="AD17" s="23">
        <v>6</v>
      </c>
      <c r="AE17" s="23">
        <v>37.3</v>
      </c>
      <c r="AF17" s="23">
        <v>0</v>
      </c>
      <c r="AG17" s="23"/>
      <c r="AH17" s="23">
        <v>1439.3</v>
      </c>
      <c r="AI17" s="23">
        <v>0.2</v>
      </c>
      <c r="AJ17" s="23">
        <v>12.8</v>
      </c>
      <c r="AK17" s="23">
        <v>10.4</v>
      </c>
      <c r="AL17" s="23"/>
      <c r="AM17" s="23"/>
      <c r="AN17" s="23"/>
      <c r="AO17" s="23"/>
      <c r="AP17" s="23">
        <f t="shared" si="0"/>
        <v>4013.4</v>
      </c>
      <c r="AQ17" s="23">
        <f t="shared" si="1"/>
        <v>2550.9</v>
      </c>
      <c r="AR17" s="13">
        <v>283</v>
      </c>
      <c r="AS17" s="13"/>
      <c r="AT17" s="13">
        <f t="shared" si="2"/>
        <v>9014</v>
      </c>
      <c r="AU17" s="11"/>
      <c r="AV17" s="18">
        <v>16497</v>
      </c>
      <c r="AX17" s="21"/>
    </row>
    <row r="18" spans="1:50" ht="18.75">
      <c r="A18" s="11">
        <v>12</v>
      </c>
      <c r="B18" s="10" t="s">
        <v>27</v>
      </c>
      <c r="C18" s="23">
        <v>797.8000000000001</v>
      </c>
      <c r="D18" s="23">
        <v>242.8</v>
      </c>
      <c r="E18" s="23">
        <v>6.3</v>
      </c>
      <c r="F18" s="23">
        <v>2014.2</v>
      </c>
      <c r="G18" s="23"/>
      <c r="H18" s="23">
        <v>40</v>
      </c>
      <c r="I18" s="23">
        <v>728.6</v>
      </c>
      <c r="J18" s="23">
        <v>65.5</v>
      </c>
      <c r="K18" s="23">
        <v>10</v>
      </c>
      <c r="L18" s="23">
        <v>62.6</v>
      </c>
      <c r="M18" s="23">
        <v>2.2</v>
      </c>
      <c r="N18" s="23">
        <v>12</v>
      </c>
      <c r="O18" s="23">
        <v>0.8</v>
      </c>
      <c r="P18" s="23"/>
      <c r="Q18" s="23">
        <v>43.2</v>
      </c>
      <c r="R18" s="23">
        <v>15</v>
      </c>
      <c r="S18" s="23">
        <v>8.7</v>
      </c>
      <c r="T18" s="23">
        <v>3.2</v>
      </c>
      <c r="U18" s="23">
        <v>8.1</v>
      </c>
      <c r="V18" s="23">
        <v>7.1</v>
      </c>
      <c r="W18" s="23">
        <v>12</v>
      </c>
      <c r="X18" s="23"/>
      <c r="Y18" s="23">
        <v>6.4</v>
      </c>
      <c r="Z18" s="23">
        <v>9.8</v>
      </c>
      <c r="AA18" s="23">
        <v>6.4</v>
      </c>
      <c r="AB18" s="23">
        <v>18.9</v>
      </c>
      <c r="AC18" s="23">
        <v>30</v>
      </c>
      <c r="AD18" s="23">
        <v>6</v>
      </c>
      <c r="AE18" s="23">
        <v>17.3</v>
      </c>
      <c r="AF18" s="23">
        <v>0</v>
      </c>
      <c r="AG18" s="23"/>
      <c r="AH18" s="23">
        <v>285.7</v>
      </c>
      <c r="AI18" s="23">
        <v>0.9</v>
      </c>
      <c r="AJ18" s="23">
        <v>34</v>
      </c>
      <c r="AK18" s="23">
        <v>2.4</v>
      </c>
      <c r="AL18" s="23">
        <v>7.2</v>
      </c>
      <c r="AM18" s="23"/>
      <c r="AN18" s="23"/>
      <c r="AO18" s="23"/>
      <c r="AP18" s="23">
        <f t="shared" si="0"/>
        <v>4505.099999999998</v>
      </c>
      <c r="AQ18" s="23">
        <f t="shared" si="1"/>
        <v>4182.999999999998</v>
      </c>
      <c r="AR18" s="13">
        <v>450</v>
      </c>
      <c r="AS18" s="13"/>
      <c r="AT18" s="13">
        <f t="shared" si="2"/>
        <v>9296</v>
      </c>
      <c r="AU18" s="11"/>
      <c r="AV18" s="18">
        <v>16497</v>
      </c>
      <c r="AX18" s="21"/>
    </row>
    <row r="19" spans="1:50" ht="18.75">
      <c r="A19" s="11">
        <v>13</v>
      </c>
      <c r="B19" s="10" t="s">
        <v>13</v>
      </c>
      <c r="C19" s="23">
        <v>903.8</v>
      </c>
      <c r="D19" s="23">
        <v>273.5</v>
      </c>
      <c r="E19" s="23">
        <v>1.7</v>
      </c>
      <c r="F19" s="23"/>
      <c r="G19" s="23">
        <v>302.1</v>
      </c>
      <c r="H19" s="23">
        <v>25</v>
      </c>
      <c r="I19" s="23">
        <v>258.5</v>
      </c>
      <c r="J19" s="23"/>
      <c r="K19" s="23"/>
      <c r="L19" s="23">
        <v>11.4</v>
      </c>
      <c r="M19" s="23">
        <v>4.3</v>
      </c>
      <c r="N19" s="23">
        <v>20.4</v>
      </c>
      <c r="O19" s="23">
        <v>0.4</v>
      </c>
      <c r="P19" s="23">
        <v>45</v>
      </c>
      <c r="Q19" s="23">
        <v>43.2</v>
      </c>
      <c r="R19" s="23">
        <v>9.6</v>
      </c>
      <c r="S19" s="23">
        <v>8.7</v>
      </c>
      <c r="T19" s="23"/>
      <c r="U19" s="23">
        <v>5</v>
      </c>
      <c r="V19" s="23">
        <v>10.2</v>
      </c>
      <c r="W19" s="23">
        <v>12</v>
      </c>
      <c r="X19" s="23">
        <v>10.7</v>
      </c>
      <c r="Y19" s="23">
        <v>4</v>
      </c>
      <c r="Z19" s="23">
        <v>11.2</v>
      </c>
      <c r="AA19" s="23">
        <v>6.4</v>
      </c>
      <c r="AB19" s="23">
        <v>1.3</v>
      </c>
      <c r="AC19" s="23">
        <v>23.5</v>
      </c>
      <c r="AD19" s="23">
        <v>6</v>
      </c>
      <c r="AE19" s="23"/>
      <c r="AF19" s="23">
        <v>0</v>
      </c>
      <c r="AG19" s="23"/>
      <c r="AH19" s="23">
        <v>101.5</v>
      </c>
      <c r="AI19" s="23">
        <v>0.3</v>
      </c>
      <c r="AJ19" s="23">
        <v>8.3</v>
      </c>
      <c r="AK19" s="23">
        <v>5.2</v>
      </c>
      <c r="AL19" s="23">
        <v>6.7</v>
      </c>
      <c r="AM19" s="23"/>
      <c r="AN19" s="23"/>
      <c r="AO19" s="23"/>
      <c r="AP19" s="23">
        <f t="shared" si="0"/>
        <v>2119.9000000000005</v>
      </c>
      <c r="AQ19" s="23">
        <f t="shared" si="1"/>
        <v>2004.9000000000005</v>
      </c>
      <c r="AR19" s="13">
        <v>195</v>
      </c>
      <c r="AS19" s="13"/>
      <c r="AT19" s="13">
        <f t="shared" si="2"/>
        <v>10282</v>
      </c>
      <c r="AU19" s="11"/>
      <c r="AV19" s="18">
        <v>16497</v>
      </c>
      <c r="AX19" s="21"/>
    </row>
    <row r="20" spans="1:50" ht="18.75">
      <c r="A20" s="11">
        <v>14</v>
      </c>
      <c r="B20" s="10" t="s">
        <v>12</v>
      </c>
      <c r="C20" s="23">
        <v>894.5</v>
      </c>
      <c r="D20" s="23">
        <v>271.4</v>
      </c>
      <c r="E20" s="23">
        <v>4</v>
      </c>
      <c r="F20" s="23"/>
      <c r="G20" s="23">
        <v>326.8</v>
      </c>
      <c r="H20" s="23">
        <v>22</v>
      </c>
      <c r="I20" s="23">
        <v>469</v>
      </c>
      <c r="J20" s="23">
        <v>5</v>
      </c>
      <c r="K20" s="23">
        <v>2</v>
      </c>
      <c r="L20" s="23">
        <v>11.4</v>
      </c>
      <c r="M20" s="23"/>
      <c r="N20" s="23">
        <v>12</v>
      </c>
      <c r="O20" s="23">
        <v>0</v>
      </c>
      <c r="P20" s="23"/>
      <c r="Q20" s="23">
        <v>43.2</v>
      </c>
      <c r="R20" s="23">
        <v>14.4</v>
      </c>
      <c r="S20" s="23">
        <v>8.7</v>
      </c>
      <c r="T20" s="23"/>
      <c r="U20" s="23">
        <v>5</v>
      </c>
      <c r="V20" s="23">
        <v>5.2</v>
      </c>
      <c r="W20" s="23">
        <v>12</v>
      </c>
      <c r="X20" s="23">
        <v>10.7</v>
      </c>
      <c r="Y20" s="23">
        <v>3.8</v>
      </c>
      <c r="Z20" s="23">
        <v>5.4</v>
      </c>
      <c r="AA20" s="23">
        <v>3.2</v>
      </c>
      <c r="AB20" s="23">
        <v>0</v>
      </c>
      <c r="AC20" s="23">
        <v>7.5</v>
      </c>
      <c r="AD20" s="23">
        <v>6</v>
      </c>
      <c r="AE20" s="23"/>
      <c r="AF20" s="23">
        <v>0</v>
      </c>
      <c r="AG20" s="23"/>
      <c r="AH20" s="23">
        <v>19.3</v>
      </c>
      <c r="AI20" s="23">
        <v>0.2</v>
      </c>
      <c r="AJ20" s="23">
        <v>6.6</v>
      </c>
      <c r="AK20" s="23">
        <v>4.9</v>
      </c>
      <c r="AL20" s="23"/>
      <c r="AM20" s="23"/>
      <c r="AN20" s="23"/>
      <c r="AO20" s="23"/>
      <c r="AP20" s="23">
        <f t="shared" si="0"/>
        <v>2174.2</v>
      </c>
      <c r="AQ20" s="23">
        <f t="shared" si="1"/>
        <v>2143.3999999999996</v>
      </c>
      <c r="AR20" s="13">
        <v>186</v>
      </c>
      <c r="AS20" s="13"/>
      <c r="AT20" s="13">
        <f t="shared" si="2"/>
        <v>11524</v>
      </c>
      <c r="AU20" s="11"/>
      <c r="AV20" s="18">
        <v>16497</v>
      </c>
      <c r="AX20" s="21"/>
    </row>
    <row r="21" spans="1:50" ht="18.75">
      <c r="A21" s="11">
        <v>15</v>
      </c>
      <c r="B21" s="10" t="s">
        <v>36</v>
      </c>
      <c r="C21" s="23">
        <v>860.2</v>
      </c>
      <c r="D21" s="23">
        <v>260.3</v>
      </c>
      <c r="E21" s="23">
        <v>1.8</v>
      </c>
      <c r="F21" s="23"/>
      <c r="G21" s="23">
        <v>220.3</v>
      </c>
      <c r="H21" s="23">
        <v>1</v>
      </c>
      <c r="I21" s="23">
        <v>427.5</v>
      </c>
      <c r="J21" s="23">
        <v>38.6</v>
      </c>
      <c r="K21" s="23">
        <v>7</v>
      </c>
      <c r="L21" s="23">
        <v>10.9</v>
      </c>
      <c r="M21" s="23"/>
      <c r="N21" s="23">
        <v>12</v>
      </c>
      <c r="O21" s="23">
        <v>0.8</v>
      </c>
      <c r="P21" s="23"/>
      <c r="Q21" s="23">
        <v>43.2</v>
      </c>
      <c r="R21" s="23">
        <v>10.8</v>
      </c>
      <c r="S21" s="23">
        <v>8.7</v>
      </c>
      <c r="T21" s="23">
        <v>5</v>
      </c>
      <c r="U21" s="23">
        <v>6.3</v>
      </c>
      <c r="V21" s="23">
        <v>8.8</v>
      </c>
      <c r="W21" s="23">
        <v>12</v>
      </c>
      <c r="X21" s="23">
        <v>10.7</v>
      </c>
      <c r="Y21" s="23">
        <v>4.3</v>
      </c>
      <c r="Z21" s="23">
        <v>14.3</v>
      </c>
      <c r="AA21" s="23">
        <v>8</v>
      </c>
      <c r="AB21" s="23">
        <v>0</v>
      </c>
      <c r="AC21" s="23">
        <v>17.3</v>
      </c>
      <c r="AD21" s="23">
        <v>6</v>
      </c>
      <c r="AE21" s="23"/>
      <c r="AF21" s="23">
        <v>51.6</v>
      </c>
      <c r="AG21" s="23"/>
      <c r="AH21" s="23">
        <v>3.4</v>
      </c>
      <c r="AI21" s="23">
        <v>0.4</v>
      </c>
      <c r="AJ21" s="23">
        <v>23.8</v>
      </c>
      <c r="AK21" s="23"/>
      <c r="AL21" s="23"/>
      <c r="AM21" s="23"/>
      <c r="AN21" s="23"/>
      <c r="AO21" s="23"/>
      <c r="AP21" s="23">
        <f t="shared" si="0"/>
        <v>2075</v>
      </c>
      <c r="AQ21" s="23">
        <f t="shared" si="1"/>
        <v>2047.8</v>
      </c>
      <c r="AR21" s="13">
        <v>176</v>
      </c>
      <c r="AS21" s="13"/>
      <c r="AT21" s="13">
        <f t="shared" si="2"/>
        <v>11635</v>
      </c>
      <c r="AU21" s="11"/>
      <c r="AV21" s="18">
        <v>16497</v>
      </c>
      <c r="AX21" s="21"/>
    </row>
    <row r="22" spans="1:50" ht="18.75">
      <c r="A22" s="11">
        <v>16</v>
      </c>
      <c r="B22" s="10" t="s">
        <v>25</v>
      </c>
      <c r="C22" s="23">
        <v>616.4000000000001</v>
      </c>
      <c r="D22" s="23">
        <v>186.6</v>
      </c>
      <c r="E22" s="23">
        <v>1.3</v>
      </c>
      <c r="F22" s="23">
        <v>535</v>
      </c>
      <c r="G22" s="23">
        <v>360.6</v>
      </c>
      <c r="H22" s="23">
        <v>10</v>
      </c>
      <c r="I22" s="23">
        <v>350</v>
      </c>
      <c r="J22" s="23">
        <v>86</v>
      </c>
      <c r="K22" s="23"/>
      <c r="L22" s="23">
        <v>20.4</v>
      </c>
      <c r="M22" s="23"/>
      <c r="N22" s="23">
        <v>0</v>
      </c>
      <c r="O22" s="23">
        <v>0</v>
      </c>
      <c r="P22" s="23"/>
      <c r="Q22" s="23">
        <v>43.2</v>
      </c>
      <c r="R22" s="23">
        <v>12</v>
      </c>
      <c r="S22" s="23">
        <v>8.7</v>
      </c>
      <c r="T22" s="23">
        <v>10.5</v>
      </c>
      <c r="U22" s="23">
        <v>5.1</v>
      </c>
      <c r="V22" s="23">
        <v>8</v>
      </c>
      <c r="W22" s="23">
        <v>12</v>
      </c>
      <c r="X22" s="23">
        <v>331.1</v>
      </c>
      <c r="Y22" s="23">
        <v>3.1</v>
      </c>
      <c r="Z22" s="23">
        <v>6</v>
      </c>
      <c r="AA22" s="23">
        <v>9.6</v>
      </c>
      <c r="AB22" s="23">
        <v>0</v>
      </c>
      <c r="AC22" s="23">
        <v>20.1</v>
      </c>
      <c r="AD22" s="23">
        <v>6</v>
      </c>
      <c r="AE22" s="23"/>
      <c r="AF22" s="23">
        <v>0</v>
      </c>
      <c r="AG22" s="23"/>
      <c r="AH22" s="23">
        <v>165.6</v>
      </c>
      <c r="AI22" s="23">
        <v>0.2</v>
      </c>
      <c r="AJ22" s="23">
        <v>31.2</v>
      </c>
      <c r="AK22" s="23">
        <v>5.7</v>
      </c>
      <c r="AL22" s="23"/>
      <c r="AM22" s="23"/>
      <c r="AN22" s="23"/>
      <c r="AO22" s="23"/>
      <c r="AP22" s="23">
        <f t="shared" si="0"/>
        <v>2844.3999999999987</v>
      </c>
      <c r="AQ22" s="23">
        <f t="shared" si="1"/>
        <v>2641.899999999999</v>
      </c>
      <c r="AR22" s="13">
        <v>196</v>
      </c>
      <c r="AS22" s="13"/>
      <c r="AT22" s="13">
        <f t="shared" si="2"/>
        <v>13479</v>
      </c>
      <c r="AU22" s="11"/>
      <c r="AV22" s="18">
        <v>16497</v>
      </c>
      <c r="AX22" s="21"/>
    </row>
    <row r="23" spans="1:50" ht="18.75">
      <c r="A23" s="11">
        <v>17</v>
      </c>
      <c r="B23" s="10" t="s">
        <v>38</v>
      </c>
      <c r="C23" s="23">
        <v>715.4</v>
      </c>
      <c r="D23" s="23">
        <v>217.6</v>
      </c>
      <c r="E23" s="23">
        <v>5.1</v>
      </c>
      <c r="F23" s="23"/>
      <c r="G23" s="23"/>
      <c r="H23" s="23">
        <v>425.1</v>
      </c>
      <c r="I23" s="23">
        <v>308</v>
      </c>
      <c r="J23" s="23">
        <v>43.5</v>
      </c>
      <c r="K23" s="23"/>
      <c r="L23" s="23">
        <v>19.9</v>
      </c>
      <c r="M23" s="23">
        <v>13.8</v>
      </c>
      <c r="N23" s="23">
        <v>12</v>
      </c>
      <c r="O23" s="23">
        <v>0.4</v>
      </c>
      <c r="P23" s="23"/>
      <c r="Q23" s="23">
        <v>43.2</v>
      </c>
      <c r="R23" s="23">
        <v>10.8</v>
      </c>
      <c r="S23" s="23">
        <v>12.2</v>
      </c>
      <c r="T23" s="23"/>
      <c r="U23" s="23">
        <v>3.4</v>
      </c>
      <c r="V23" s="23">
        <v>5.8</v>
      </c>
      <c r="W23" s="23">
        <v>12</v>
      </c>
      <c r="X23" s="23"/>
      <c r="Y23" s="23">
        <v>2.2</v>
      </c>
      <c r="Z23" s="23">
        <v>23</v>
      </c>
      <c r="AA23" s="23">
        <v>6.4</v>
      </c>
      <c r="AB23" s="23">
        <v>8.2</v>
      </c>
      <c r="AC23" s="23">
        <v>17.9</v>
      </c>
      <c r="AD23" s="23">
        <v>6</v>
      </c>
      <c r="AE23" s="23"/>
      <c r="AF23" s="23">
        <v>0</v>
      </c>
      <c r="AG23" s="23">
        <v>461.2</v>
      </c>
      <c r="AH23" s="23">
        <v>68</v>
      </c>
      <c r="AI23" s="23">
        <v>0.2</v>
      </c>
      <c r="AJ23" s="23">
        <v>51.5</v>
      </c>
      <c r="AK23" s="23"/>
      <c r="AL23" s="23">
        <v>9</v>
      </c>
      <c r="AM23" s="23"/>
      <c r="AN23" s="23"/>
      <c r="AO23" s="23"/>
      <c r="AP23" s="23">
        <f t="shared" si="0"/>
        <v>2501.8</v>
      </c>
      <c r="AQ23" s="23">
        <f t="shared" si="1"/>
        <v>1921.1000000000001</v>
      </c>
      <c r="AR23" s="13">
        <v>48</v>
      </c>
      <c r="AS23" s="13">
        <v>93</v>
      </c>
      <c r="AT23" s="13">
        <f t="shared" si="2"/>
        <v>13625</v>
      </c>
      <c r="AU23" s="11"/>
      <c r="AV23" s="18">
        <v>16497</v>
      </c>
      <c r="AX23" s="21"/>
    </row>
    <row r="24" spans="1:50" ht="18.75">
      <c r="A24" s="11">
        <v>18</v>
      </c>
      <c r="B24" s="10" t="s">
        <v>18</v>
      </c>
      <c r="C24" s="23">
        <v>738.9000000000001</v>
      </c>
      <c r="D24" s="23">
        <v>37.69999999999999</v>
      </c>
      <c r="E24" s="23">
        <v>1.3</v>
      </c>
      <c r="F24" s="23"/>
      <c r="G24" s="23">
        <v>125.3</v>
      </c>
      <c r="H24" s="23">
        <v>1</v>
      </c>
      <c r="I24" s="23">
        <v>132.5</v>
      </c>
      <c r="J24" s="23">
        <v>12.4</v>
      </c>
      <c r="K24" s="23">
        <v>2</v>
      </c>
      <c r="L24" s="23">
        <v>5</v>
      </c>
      <c r="M24" s="23">
        <v>5.4</v>
      </c>
      <c r="N24" s="23">
        <v>12</v>
      </c>
      <c r="O24" s="23">
        <v>0.4</v>
      </c>
      <c r="P24" s="23"/>
      <c r="Q24" s="23">
        <v>43.2</v>
      </c>
      <c r="R24" s="23">
        <v>9.6</v>
      </c>
      <c r="S24" s="23">
        <v>8.7</v>
      </c>
      <c r="T24" s="23"/>
      <c r="U24" s="23">
        <v>3.7</v>
      </c>
      <c r="V24" s="23">
        <v>8.4</v>
      </c>
      <c r="W24" s="23">
        <v>12</v>
      </c>
      <c r="X24" s="23">
        <v>10.7</v>
      </c>
      <c r="Y24" s="23">
        <v>2.1</v>
      </c>
      <c r="Z24" s="23">
        <v>8</v>
      </c>
      <c r="AA24" s="23">
        <v>6.4</v>
      </c>
      <c r="AB24" s="23">
        <v>0</v>
      </c>
      <c r="AC24" s="23">
        <v>6</v>
      </c>
      <c r="AD24" s="23">
        <v>6</v>
      </c>
      <c r="AE24" s="23"/>
      <c r="AF24" s="23">
        <v>0</v>
      </c>
      <c r="AG24" s="23"/>
      <c r="AH24" s="23">
        <v>0</v>
      </c>
      <c r="AI24" s="23"/>
      <c r="AJ24" s="23">
        <v>12.1</v>
      </c>
      <c r="AK24" s="23"/>
      <c r="AL24" s="23">
        <v>6.7</v>
      </c>
      <c r="AM24" s="23"/>
      <c r="AN24" s="23"/>
      <c r="AO24" s="23"/>
      <c r="AP24" s="23">
        <f t="shared" si="0"/>
        <v>1217.5000000000005</v>
      </c>
      <c r="AQ24" s="23">
        <f t="shared" si="1"/>
        <v>1205.4000000000005</v>
      </c>
      <c r="AR24" s="13">
        <v>82</v>
      </c>
      <c r="AS24" s="13"/>
      <c r="AT24" s="13">
        <f t="shared" si="2"/>
        <v>14700</v>
      </c>
      <c r="AU24" s="11"/>
      <c r="AV24" s="18">
        <v>16497</v>
      </c>
      <c r="AX24" s="21"/>
    </row>
    <row r="25" spans="1:50" ht="18.75">
      <c r="A25" s="11">
        <v>19</v>
      </c>
      <c r="B25" s="10" t="s">
        <v>28</v>
      </c>
      <c r="C25" s="23">
        <v>961.5</v>
      </c>
      <c r="D25" s="23">
        <v>291.1</v>
      </c>
      <c r="E25" s="23">
        <v>2.6</v>
      </c>
      <c r="F25" s="23"/>
      <c r="G25" s="23"/>
      <c r="H25" s="23">
        <v>1</v>
      </c>
      <c r="I25" s="23">
        <v>226.5</v>
      </c>
      <c r="J25" s="23">
        <v>11.6</v>
      </c>
      <c r="K25" s="23"/>
      <c r="L25" s="23">
        <v>8.4</v>
      </c>
      <c r="M25" s="23">
        <v>3.6</v>
      </c>
      <c r="N25" s="23">
        <v>12</v>
      </c>
      <c r="O25" s="23">
        <v>1.2</v>
      </c>
      <c r="P25" s="23"/>
      <c r="Q25" s="23">
        <v>43.2</v>
      </c>
      <c r="R25" s="23">
        <v>13.2</v>
      </c>
      <c r="S25" s="23">
        <v>8.7</v>
      </c>
      <c r="T25" s="23">
        <v>0</v>
      </c>
      <c r="U25" s="23">
        <v>5.2</v>
      </c>
      <c r="V25" s="23">
        <v>5.9</v>
      </c>
      <c r="W25" s="23">
        <v>12</v>
      </c>
      <c r="X25" s="23"/>
      <c r="Y25" s="23">
        <v>2.2</v>
      </c>
      <c r="Z25" s="23">
        <v>7.1</v>
      </c>
      <c r="AA25" s="23">
        <v>6.4</v>
      </c>
      <c r="AB25" s="23">
        <v>4.8</v>
      </c>
      <c r="AC25" s="23">
        <v>15.4</v>
      </c>
      <c r="AD25" s="23">
        <v>6</v>
      </c>
      <c r="AE25" s="23"/>
      <c r="AF25" s="23">
        <v>0</v>
      </c>
      <c r="AG25" s="23"/>
      <c r="AH25" s="23">
        <v>38.3</v>
      </c>
      <c r="AI25" s="23">
        <v>0.3</v>
      </c>
      <c r="AJ25" s="23">
        <v>7.5</v>
      </c>
      <c r="AK25" s="23">
        <v>5.6</v>
      </c>
      <c r="AL25" s="23"/>
      <c r="AM25" s="23">
        <v>553.3</v>
      </c>
      <c r="AN25" s="23">
        <v>7.4</v>
      </c>
      <c r="AO25" s="23"/>
      <c r="AP25" s="23">
        <f t="shared" si="0"/>
        <v>2262</v>
      </c>
      <c r="AQ25" s="23">
        <f t="shared" si="1"/>
        <v>2210.6</v>
      </c>
      <c r="AR25" s="13">
        <v>134</v>
      </c>
      <c r="AS25" s="13"/>
      <c r="AT25" s="19">
        <f>ROUND(AQ25*1000/(AR25+AS25),0)</f>
        <v>16497</v>
      </c>
      <c r="AU25" s="18">
        <v>16497</v>
      </c>
      <c r="AV25" s="18">
        <v>16497</v>
      </c>
      <c r="AX25" s="21"/>
    </row>
    <row r="26" spans="1:50" ht="18.75">
      <c r="A26" s="11">
        <v>20</v>
      </c>
      <c r="B26" s="10" t="s">
        <v>24</v>
      </c>
      <c r="C26" s="23">
        <v>551.3</v>
      </c>
      <c r="D26" s="23">
        <v>168</v>
      </c>
      <c r="E26" s="23">
        <v>5.1</v>
      </c>
      <c r="F26" s="23">
        <v>1885.2</v>
      </c>
      <c r="G26" s="23"/>
      <c r="H26" s="23"/>
      <c r="I26" s="23">
        <v>250</v>
      </c>
      <c r="J26" s="23">
        <v>80</v>
      </c>
      <c r="K26" s="23"/>
      <c r="L26" s="23">
        <v>20.4</v>
      </c>
      <c r="M26" s="23"/>
      <c r="N26" s="23">
        <v>12</v>
      </c>
      <c r="O26" s="23">
        <v>0</v>
      </c>
      <c r="P26" s="23">
        <v>2.1</v>
      </c>
      <c r="Q26" s="23">
        <v>43.2</v>
      </c>
      <c r="R26" s="23">
        <v>9.6</v>
      </c>
      <c r="S26" s="23">
        <v>8.7</v>
      </c>
      <c r="T26" s="23">
        <v>9.3</v>
      </c>
      <c r="U26" s="23">
        <v>5.7</v>
      </c>
      <c r="V26" s="23">
        <v>4.5</v>
      </c>
      <c r="W26" s="23">
        <v>12</v>
      </c>
      <c r="X26" s="23"/>
      <c r="Y26" s="23">
        <v>4.5</v>
      </c>
      <c r="Z26" s="23">
        <v>8</v>
      </c>
      <c r="AA26" s="23">
        <v>6.4</v>
      </c>
      <c r="AB26" s="23">
        <v>0</v>
      </c>
      <c r="AC26" s="23">
        <v>22</v>
      </c>
      <c r="AD26" s="23">
        <v>6</v>
      </c>
      <c r="AE26" s="23">
        <v>31.3</v>
      </c>
      <c r="AF26" s="23">
        <v>0</v>
      </c>
      <c r="AG26" s="23"/>
      <c r="AH26" s="23">
        <v>38.3</v>
      </c>
      <c r="AI26" s="23">
        <v>0.2</v>
      </c>
      <c r="AJ26" s="23">
        <v>30.8</v>
      </c>
      <c r="AK26" s="23"/>
      <c r="AL26" s="23"/>
      <c r="AM26" s="23"/>
      <c r="AN26" s="23"/>
      <c r="AO26" s="23"/>
      <c r="AP26" s="23">
        <f t="shared" si="0"/>
        <v>3214.6</v>
      </c>
      <c r="AQ26" s="23">
        <f t="shared" si="1"/>
        <v>3145.4999999999995</v>
      </c>
      <c r="AR26" s="13">
        <v>172</v>
      </c>
      <c r="AS26" s="13"/>
      <c r="AT26" s="13">
        <f t="shared" si="2"/>
        <v>18288</v>
      </c>
      <c r="AU26" s="11"/>
      <c r="AV26" s="18">
        <v>16497</v>
      </c>
      <c r="AX26" s="21"/>
    </row>
    <row r="27" spans="1:50" ht="18.75">
      <c r="A27" s="11">
        <v>21</v>
      </c>
      <c r="B27" s="10" t="s">
        <v>15</v>
      </c>
      <c r="C27" s="23">
        <v>794.6999999999999</v>
      </c>
      <c r="D27" s="23">
        <v>241.3</v>
      </c>
      <c r="E27" s="23">
        <v>4.1</v>
      </c>
      <c r="F27" s="23"/>
      <c r="G27" s="23">
        <v>245.7</v>
      </c>
      <c r="H27" s="23"/>
      <c r="I27" s="23">
        <v>101.2</v>
      </c>
      <c r="J27" s="23"/>
      <c r="K27" s="23"/>
      <c r="L27" s="23">
        <v>2.5</v>
      </c>
      <c r="M27" s="23"/>
      <c r="N27" s="23">
        <v>12</v>
      </c>
      <c r="O27" s="23">
        <v>0.8</v>
      </c>
      <c r="P27" s="23"/>
      <c r="Q27" s="23">
        <v>43.2</v>
      </c>
      <c r="R27" s="23">
        <v>9.6</v>
      </c>
      <c r="S27" s="23">
        <v>8.7</v>
      </c>
      <c r="T27" s="23"/>
      <c r="U27" s="23">
        <v>3.8</v>
      </c>
      <c r="V27" s="23">
        <v>6.6</v>
      </c>
      <c r="W27" s="23">
        <v>12</v>
      </c>
      <c r="X27" s="23">
        <v>7.3</v>
      </c>
      <c r="Y27" s="23">
        <v>2.8</v>
      </c>
      <c r="Z27" s="23">
        <v>8.6</v>
      </c>
      <c r="AA27" s="23">
        <v>6.4</v>
      </c>
      <c r="AB27" s="23">
        <v>4.3</v>
      </c>
      <c r="AC27" s="23">
        <v>5</v>
      </c>
      <c r="AD27" s="23">
        <v>6</v>
      </c>
      <c r="AE27" s="23"/>
      <c r="AF27" s="23">
        <v>0</v>
      </c>
      <c r="AG27" s="23"/>
      <c r="AH27" s="23">
        <v>0</v>
      </c>
      <c r="AI27" s="23"/>
      <c r="AJ27" s="23">
        <v>7</v>
      </c>
      <c r="AK27" s="23">
        <v>2</v>
      </c>
      <c r="AL27" s="23">
        <v>5.4</v>
      </c>
      <c r="AM27" s="23"/>
      <c r="AN27" s="23"/>
      <c r="AO27" s="23"/>
      <c r="AP27" s="23">
        <f t="shared" si="0"/>
        <v>1540.9999999999998</v>
      </c>
      <c r="AQ27" s="23">
        <f t="shared" si="1"/>
        <v>1531.9999999999998</v>
      </c>
      <c r="AR27" s="13">
        <v>80</v>
      </c>
      <c r="AS27" s="13"/>
      <c r="AT27" s="13">
        <f t="shared" si="2"/>
        <v>19150</v>
      </c>
      <c r="AU27" s="11"/>
      <c r="AV27" s="18">
        <v>16497</v>
      </c>
      <c r="AX27" s="21"/>
    </row>
    <row r="28" spans="1:50" ht="18.75">
      <c r="A28" s="11">
        <v>22</v>
      </c>
      <c r="B28" s="10" t="s">
        <v>37</v>
      </c>
      <c r="C28" s="23">
        <v>795.1</v>
      </c>
      <c r="D28" s="23">
        <v>241.3</v>
      </c>
      <c r="E28" s="23">
        <v>4.1</v>
      </c>
      <c r="F28" s="23"/>
      <c r="G28" s="23">
        <v>303</v>
      </c>
      <c r="H28" s="23">
        <v>9</v>
      </c>
      <c r="I28" s="23">
        <v>248.2</v>
      </c>
      <c r="J28" s="23"/>
      <c r="K28" s="23"/>
      <c r="L28" s="23">
        <v>6</v>
      </c>
      <c r="M28" s="23"/>
      <c r="N28" s="23">
        <v>12</v>
      </c>
      <c r="O28" s="23">
        <v>0.4</v>
      </c>
      <c r="P28" s="23"/>
      <c r="Q28" s="23">
        <v>43.2</v>
      </c>
      <c r="R28" s="23">
        <v>9.6</v>
      </c>
      <c r="S28" s="23">
        <v>9.5</v>
      </c>
      <c r="T28" s="23"/>
      <c r="U28" s="23">
        <v>4.6</v>
      </c>
      <c r="V28" s="23">
        <v>4.7</v>
      </c>
      <c r="W28" s="23">
        <v>12</v>
      </c>
      <c r="X28" s="23">
        <v>6.4</v>
      </c>
      <c r="Y28" s="23">
        <v>2.9</v>
      </c>
      <c r="Z28" s="23">
        <v>7.6</v>
      </c>
      <c r="AA28" s="23">
        <v>3.2</v>
      </c>
      <c r="AB28" s="23">
        <v>0</v>
      </c>
      <c r="AC28" s="23">
        <v>6.7</v>
      </c>
      <c r="AD28" s="23">
        <v>6</v>
      </c>
      <c r="AE28" s="23"/>
      <c r="AF28" s="23">
        <v>0</v>
      </c>
      <c r="AG28" s="23"/>
      <c r="AH28" s="23">
        <v>1.2</v>
      </c>
      <c r="AI28" s="23">
        <v>0.2</v>
      </c>
      <c r="AJ28" s="23">
        <v>8.9</v>
      </c>
      <c r="AK28" s="23">
        <v>4.9</v>
      </c>
      <c r="AL28" s="23"/>
      <c r="AM28" s="23"/>
      <c r="AN28" s="23"/>
      <c r="AO28" s="23"/>
      <c r="AP28" s="23">
        <f t="shared" si="0"/>
        <v>1750.7000000000005</v>
      </c>
      <c r="AQ28" s="23">
        <f t="shared" si="1"/>
        <v>1735.7000000000003</v>
      </c>
      <c r="AR28" s="13">
        <v>87</v>
      </c>
      <c r="AS28" s="13"/>
      <c r="AT28" s="13">
        <f t="shared" si="2"/>
        <v>19951</v>
      </c>
      <c r="AU28" s="11"/>
      <c r="AV28" s="18">
        <v>16497</v>
      </c>
      <c r="AX28" s="21"/>
    </row>
    <row r="29" spans="1:50" ht="18.75">
      <c r="A29" s="11">
        <v>23</v>
      </c>
      <c r="B29" s="10" t="s">
        <v>1</v>
      </c>
      <c r="C29" s="23">
        <v>802.5</v>
      </c>
      <c r="D29" s="23">
        <v>242.3</v>
      </c>
      <c r="E29" s="23"/>
      <c r="F29" s="23"/>
      <c r="G29" s="23">
        <v>132.9</v>
      </c>
      <c r="H29" s="23"/>
      <c r="I29" s="23">
        <v>183.89999999999998</v>
      </c>
      <c r="J29" s="23">
        <v>0</v>
      </c>
      <c r="K29" s="23"/>
      <c r="L29" s="23">
        <v>6</v>
      </c>
      <c r="M29" s="23"/>
      <c r="N29" s="23">
        <v>12</v>
      </c>
      <c r="O29" s="23">
        <v>0.4</v>
      </c>
      <c r="P29" s="23"/>
      <c r="Q29" s="23">
        <v>43.2</v>
      </c>
      <c r="R29" s="23">
        <v>10.8</v>
      </c>
      <c r="S29" s="23">
        <v>8.7</v>
      </c>
      <c r="T29" s="23"/>
      <c r="U29" s="23">
        <v>3.6</v>
      </c>
      <c r="V29" s="23">
        <v>11.4</v>
      </c>
      <c r="W29" s="23">
        <v>12</v>
      </c>
      <c r="X29" s="23">
        <v>10.7</v>
      </c>
      <c r="Y29" s="23">
        <v>2.2</v>
      </c>
      <c r="Z29" s="23">
        <v>9.8</v>
      </c>
      <c r="AA29" s="23">
        <v>9.6</v>
      </c>
      <c r="AB29" s="23">
        <v>7.7</v>
      </c>
      <c r="AC29" s="23">
        <v>11.3</v>
      </c>
      <c r="AD29" s="23">
        <v>6</v>
      </c>
      <c r="AE29" s="23"/>
      <c r="AF29" s="23">
        <v>0</v>
      </c>
      <c r="AG29" s="23"/>
      <c r="AH29" s="23">
        <v>21.4</v>
      </c>
      <c r="AI29" s="23"/>
      <c r="AJ29" s="23">
        <v>7.5</v>
      </c>
      <c r="AK29" s="23">
        <v>6</v>
      </c>
      <c r="AL29" s="23"/>
      <c r="AM29" s="23"/>
      <c r="AN29" s="23"/>
      <c r="AO29" s="23"/>
      <c r="AP29" s="23">
        <f t="shared" si="0"/>
        <v>1561.9</v>
      </c>
      <c r="AQ29" s="23">
        <f t="shared" si="1"/>
        <v>1527</v>
      </c>
      <c r="AR29" s="13">
        <v>76</v>
      </c>
      <c r="AS29" s="13"/>
      <c r="AT29" s="13">
        <f t="shared" si="2"/>
        <v>20092</v>
      </c>
      <c r="AU29" s="11"/>
      <c r="AV29" s="18">
        <v>16497</v>
      </c>
      <c r="AX29" s="21"/>
    </row>
    <row r="30" spans="1:50" ht="18.75">
      <c r="A30" s="11">
        <v>24</v>
      </c>
      <c r="B30" s="10" t="s">
        <v>11</v>
      </c>
      <c r="C30" s="23">
        <v>495.2</v>
      </c>
      <c r="D30" s="23">
        <v>149.5</v>
      </c>
      <c r="E30" s="23"/>
      <c r="F30" s="23"/>
      <c r="G30" s="23">
        <v>450.2</v>
      </c>
      <c r="H30" s="23">
        <v>20</v>
      </c>
      <c r="I30" s="23">
        <v>281</v>
      </c>
      <c r="J30" s="23">
        <v>15.8</v>
      </c>
      <c r="K30" s="23">
        <v>5</v>
      </c>
      <c r="L30" s="23">
        <v>6</v>
      </c>
      <c r="M30" s="23"/>
      <c r="N30" s="23">
        <v>12</v>
      </c>
      <c r="O30" s="23">
        <v>0.8</v>
      </c>
      <c r="P30" s="23">
        <v>1.3</v>
      </c>
      <c r="Q30" s="23">
        <v>43.2</v>
      </c>
      <c r="R30" s="23">
        <v>10.8</v>
      </c>
      <c r="S30" s="23">
        <v>8.7</v>
      </c>
      <c r="T30" s="23"/>
      <c r="U30" s="23">
        <v>6.1</v>
      </c>
      <c r="V30" s="23">
        <v>6.5</v>
      </c>
      <c r="W30" s="23">
        <v>12</v>
      </c>
      <c r="X30" s="23">
        <v>11.8</v>
      </c>
      <c r="Y30" s="23">
        <v>2.7</v>
      </c>
      <c r="Z30" s="23">
        <v>6.3</v>
      </c>
      <c r="AA30" s="23">
        <v>9.6</v>
      </c>
      <c r="AB30" s="23">
        <v>0</v>
      </c>
      <c r="AC30" s="23">
        <v>8.2</v>
      </c>
      <c r="AD30" s="23">
        <v>6</v>
      </c>
      <c r="AE30" s="23"/>
      <c r="AF30" s="23">
        <v>0</v>
      </c>
      <c r="AG30" s="23"/>
      <c r="AH30" s="23">
        <v>29.2</v>
      </c>
      <c r="AI30" s="23">
        <v>0.2</v>
      </c>
      <c r="AJ30" s="23">
        <v>11.3</v>
      </c>
      <c r="AK30" s="23"/>
      <c r="AL30" s="23">
        <v>16.2</v>
      </c>
      <c r="AM30" s="23"/>
      <c r="AN30" s="23"/>
      <c r="AO30" s="23"/>
      <c r="AP30" s="23">
        <f t="shared" si="0"/>
        <v>1625.6</v>
      </c>
      <c r="AQ30" s="23">
        <f t="shared" si="1"/>
        <v>1585.1</v>
      </c>
      <c r="AR30" s="13">
        <v>73</v>
      </c>
      <c r="AS30" s="13"/>
      <c r="AT30" s="13">
        <f t="shared" si="2"/>
        <v>21714</v>
      </c>
      <c r="AU30" s="11"/>
      <c r="AV30" s="18">
        <v>16497</v>
      </c>
      <c r="AX30" s="21"/>
    </row>
    <row r="31" spans="1:50" ht="18.75">
      <c r="A31" s="11">
        <v>25</v>
      </c>
      <c r="B31" s="10" t="s">
        <v>6</v>
      </c>
      <c r="C31" s="23">
        <v>926.8000000000001</v>
      </c>
      <c r="D31" s="23">
        <v>280.3</v>
      </c>
      <c r="E31" s="23">
        <v>1.3</v>
      </c>
      <c r="F31" s="23"/>
      <c r="G31" s="23">
        <v>79.30000000000001</v>
      </c>
      <c r="H31" s="23"/>
      <c r="I31" s="23">
        <v>441.3</v>
      </c>
      <c r="J31" s="23">
        <v>12</v>
      </c>
      <c r="K31" s="23">
        <v>5</v>
      </c>
      <c r="L31" s="23">
        <v>6</v>
      </c>
      <c r="M31" s="23"/>
      <c r="N31" s="23">
        <v>12</v>
      </c>
      <c r="O31" s="23">
        <v>0.8</v>
      </c>
      <c r="P31" s="23">
        <v>30.2</v>
      </c>
      <c r="Q31" s="23">
        <v>43.2</v>
      </c>
      <c r="R31" s="23">
        <v>9.6</v>
      </c>
      <c r="S31" s="23">
        <v>8.7</v>
      </c>
      <c r="T31" s="23"/>
      <c r="U31" s="23">
        <v>5</v>
      </c>
      <c r="V31" s="23">
        <v>6</v>
      </c>
      <c r="W31" s="23">
        <v>12</v>
      </c>
      <c r="X31" s="23">
        <v>10.7</v>
      </c>
      <c r="Y31" s="23">
        <v>3.3</v>
      </c>
      <c r="Z31" s="23">
        <v>7.1</v>
      </c>
      <c r="AA31" s="23">
        <v>6.4</v>
      </c>
      <c r="AB31" s="23">
        <v>0</v>
      </c>
      <c r="AC31" s="23">
        <v>6.9</v>
      </c>
      <c r="AD31" s="23">
        <v>6</v>
      </c>
      <c r="AE31" s="23"/>
      <c r="AF31" s="23">
        <v>0</v>
      </c>
      <c r="AG31" s="23"/>
      <c r="AH31" s="23">
        <v>6.5</v>
      </c>
      <c r="AI31" s="23">
        <v>0.2</v>
      </c>
      <c r="AJ31" s="23">
        <v>10.6</v>
      </c>
      <c r="AK31" s="23">
        <v>5</v>
      </c>
      <c r="AL31" s="23">
        <v>15.2</v>
      </c>
      <c r="AM31" s="23">
        <v>261.8</v>
      </c>
      <c r="AN31" s="23"/>
      <c r="AO31" s="23"/>
      <c r="AP31" s="23">
        <f t="shared" si="0"/>
        <v>2219.2000000000003</v>
      </c>
      <c r="AQ31" s="23">
        <f t="shared" si="1"/>
        <v>2197.1000000000004</v>
      </c>
      <c r="AR31" s="13">
        <v>98</v>
      </c>
      <c r="AS31" s="13"/>
      <c r="AT31" s="13">
        <f t="shared" si="2"/>
        <v>22419</v>
      </c>
      <c r="AU31" s="11"/>
      <c r="AV31" s="18">
        <v>16497</v>
      </c>
      <c r="AX31" s="21"/>
    </row>
    <row r="32" spans="1:50" ht="18.75">
      <c r="A32" s="11">
        <v>26</v>
      </c>
      <c r="B32" s="10" t="s">
        <v>5</v>
      </c>
      <c r="C32" s="23">
        <v>1119.8</v>
      </c>
      <c r="D32" s="23">
        <v>338.2</v>
      </c>
      <c r="E32" s="23"/>
      <c r="F32" s="23"/>
      <c r="G32" s="23"/>
      <c r="H32" s="23"/>
      <c r="I32" s="23">
        <v>172.5</v>
      </c>
      <c r="J32" s="23"/>
      <c r="K32" s="23"/>
      <c r="L32" s="23">
        <v>2.5</v>
      </c>
      <c r="M32" s="23"/>
      <c r="N32" s="23">
        <v>12</v>
      </c>
      <c r="O32" s="23">
        <v>0.4</v>
      </c>
      <c r="P32" s="23"/>
      <c r="Q32" s="23">
        <v>43.2</v>
      </c>
      <c r="R32" s="23">
        <v>10.8</v>
      </c>
      <c r="S32" s="23">
        <v>8.7</v>
      </c>
      <c r="T32" s="23"/>
      <c r="U32" s="23">
        <v>5.6</v>
      </c>
      <c r="V32" s="23">
        <v>6.1</v>
      </c>
      <c r="W32" s="23">
        <v>12</v>
      </c>
      <c r="X32" s="23"/>
      <c r="Y32" s="23">
        <v>2.9</v>
      </c>
      <c r="Z32" s="23">
        <v>7.1</v>
      </c>
      <c r="AA32" s="23">
        <v>6.4</v>
      </c>
      <c r="AB32" s="23">
        <v>8.2</v>
      </c>
      <c r="AC32" s="23">
        <v>13.4</v>
      </c>
      <c r="AD32" s="23">
        <v>6</v>
      </c>
      <c r="AE32" s="23"/>
      <c r="AF32" s="23">
        <v>0</v>
      </c>
      <c r="AG32" s="23"/>
      <c r="AH32" s="23">
        <v>161.4</v>
      </c>
      <c r="AI32" s="23"/>
      <c r="AJ32" s="23">
        <v>4.3</v>
      </c>
      <c r="AK32" s="23">
        <v>4.9</v>
      </c>
      <c r="AL32" s="23"/>
      <c r="AM32" s="23">
        <v>638.1</v>
      </c>
      <c r="AN32" s="23">
        <v>7.4</v>
      </c>
      <c r="AO32" s="23"/>
      <c r="AP32" s="23">
        <f t="shared" si="0"/>
        <v>2591.9000000000005</v>
      </c>
      <c r="AQ32" s="23">
        <f t="shared" si="1"/>
        <v>2421.3</v>
      </c>
      <c r="AR32" s="13">
        <v>92</v>
      </c>
      <c r="AS32" s="13"/>
      <c r="AT32" s="13">
        <f t="shared" si="2"/>
        <v>26318</v>
      </c>
      <c r="AU32" s="11"/>
      <c r="AV32" s="18">
        <v>16497</v>
      </c>
      <c r="AX32" s="21"/>
    </row>
    <row r="33" spans="1:50" ht="18.75">
      <c r="A33" s="11">
        <v>27</v>
      </c>
      <c r="B33" s="10" t="s">
        <v>10</v>
      </c>
      <c r="C33" s="23">
        <v>1086.9</v>
      </c>
      <c r="D33" s="23">
        <v>230.60000000000002</v>
      </c>
      <c r="E33" s="23">
        <v>3.5</v>
      </c>
      <c r="F33" s="23"/>
      <c r="G33" s="23">
        <v>262.3</v>
      </c>
      <c r="H33" s="23"/>
      <c r="I33" s="23">
        <v>312.7</v>
      </c>
      <c r="J33" s="23">
        <v>13.8</v>
      </c>
      <c r="K33" s="23">
        <v>2</v>
      </c>
      <c r="L33" s="23">
        <v>5</v>
      </c>
      <c r="M33" s="23"/>
      <c r="N33" s="23">
        <v>12</v>
      </c>
      <c r="O33" s="23">
        <v>0.8</v>
      </c>
      <c r="P33" s="23"/>
      <c r="Q33" s="23">
        <v>43.2</v>
      </c>
      <c r="R33" s="23">
        <v>12</v>
      </c>
      <c r="S33" s="23">
        <v>8.7</v>
      </c>
      <c r="T33" s="23"/>
      <c r="U33" s="23">
        <v>5.7</v>
      </c>
      <c r="V33" s="23">
        <v>5.5</v>
      </c>
      <c r="W33" s="23">
        <v>12</v>
      </c>
      <c r="X33" s="23">
        <v>10.7</v>
      </c>
      <c r="Y33" s="23">
        <v>1.8</v>
      </c>
      <c r="Z33" s="23">
        <v>7.1</v>
      </c>
      <c r="AA33" s="23">
        <v>4.8</v>
      </c>
      <c r="AB33" s="23">
        <v>4.8</v>
      </c>
      <c r="AC33" s="23">
        <v>23</v>
      </c>
      <c r="AD33" s="23">
        <v>6</v>
      </c>
      <c r="AE33" s="23"/>
      <c r="AF33" s="23">
        <v>0</v>
      </c>
      <c r="AG33" s="23"/>
      <c r="AH33" s="23">
        <v>24.6</v>
      </c>
      <c r="AI33" s="23"/>
      <c r="AJ33" s="23">
        <v>9.9</v>
      </c>
      <c r="AK33" s="23">
        <v>2.4</v>
      </c>
      <c r="AL33" s="23"/>
      <c r="AM33" s="23"/>
      <c r="AN33" s="23"/>
      <c r="AO33" s="23"/>
      <c r="AP33" s="23">
        <f t="shared" si="0"/>
        <v>2111.7999999999997</v>
      </c>
      <c r="AQ33" s="23">
        <f t="shared" si="1"/>
        <v>2074.8999999999996</v>
      </c>
      <c r="AR33" s="13">
        <v>74</v>
      </c>
      <c r="AS33" s="13"/>
      <c r="AT33" s="13">
        <f t="shared" si="2"/>
        <v>28039</v>
      </c>
      <c r="AU33" s="11"/>
      <c r="AV33" s="18">
        <v>16497</v>
      </c>
      <c r="AX33" s="21"/>
    </row>
    <row r="34" spans="1:50" ht="18.75">
      <c r="A34" s="11">
        <v>28</v>
      </c>
      <c r="B34" s="10" t="s">
        <v>17</v>
      </c>
      <c r="C34" s="23">
        <v>1166.1000000000001</v>
      </c>
      <c r="D34" s="23">
        <v>236.8</v>
      </c>
      <c r="E34" s="23">
        <v>1.3</v>
      </c>
      <c r="F34" s="23"/>
      <c r="G34" s="23">
        <v>203.10000000000002</v>
      </c>
      <c r="H34" s="23">
        <v>1</v>
      </c>
      <c r="I34" s="23">
        <v>121.5</v>
      </c>
      <c r="J34" s="23">
        <v>10.6</v>
      </c>
      <c r="K34" s="23">
        <v>2</v>
      </c>
      <c r="L34" s="23">
        <v>5</v>
      </c>
      <c r="M34" s="23"/>
      <c r="N34" s="23">
        <v>12</v>
      </c>
      <c r="O34" s="23">
        <v>1.2</v>
      </c>
      <c r="P34" s="23">
        <v>67.4</v>
      </c>
      <c r="Q34" s="23">
        <v>43.2</v>
      </c>
      <c r="R34" s="23">
        <v>12</v>
      </c>
      <c r="S34" s="23">
        <v>19</v>
      </c>
      <c r="T34" s="23">
        <v>10</v>
      </c>
      <c r="U34" s="23">
        <v>3.8</v>
      </c>
      <c r="V34" s="23">
        <v>9.2</v>
      </c>
      <c r="W34" s="23">
        <v>12</v>
      </c>
      <c r="X34" s="23">
        <v>14.6</v>
      </c>
      <c r="Y34" s="23">
        <v>3.4</v>
      </c>
      <c r="Z34" s="23">
        <v>13.3</v>
      </c>
      <c r="AA34" s="23">
        <v>1.6</v>
      </c>
      <c r="AB34" s="23">
        <v>0</v>
      </c>
      <c r="AC34" s="23">
        <v>10.6</v>
      </c>
      <c r="AD34" s="23">
        <v>6</v>
      </c>
      <c r="AE34" s="23"/>
      <c r="AF34" s="23">
        <v>1.2</v>
      </c>
      <c r="AG34" s="23"/>
      <c r="AH34" s="23">
        <v>4</v>
      </c>
      <c r="AI34" s="23"/>
      <c r="AJ34" s="23">
        <v>12</v>
      </c>
      <c r="AK34" s="23"/>
      <c r="AL34" s="23">
        <v>4.8</v>
      </c>
      <c r="AM34" s="23"/>
      <c r="AN34" s="23"/>
      <c r="AO34" s="23"/>
      <c r="AP34" s="23">
        <f t="shared" si="0"/>
        <v>2008.7</v>
      </c>
      <c r="AQ34" s="23">
        <f t="shared" si="1"/>
        <v>1992.7</v>
      </c>
      <c r="AR34" s="13">
        <v>65</v>
      </c>
      <c r="AS34" s="13"/>
      <c r="AT34" s="13">
        <f t="shared" si="2"/>
        <v>30657</v>
      </c>
      <c r="AU34" s="11"/>
      <c r="AV34" s="18">
        <v>16497</v>
      </c>
      <c r="AX34" s="21"/>
    </row>
    <row r="35" spans="1:50" ht="18.75">
      <c r="A35" s="11">
        <v>29</v>
      </c>
      <c r="B35" s="10" t="s">
        <v>19</v>
      </c>
      <c r="C35" s="23">
        <v>430</v>
      </c>
      <c r="D35" s="23">
        <v>129.8</v>
      </c>
      <c r="E35" s="23"/>
      <c r="F35" s="23"/>
      <c r="G35" s="23">
        <v>175.2</v>
      </c>
      <c r="H35" s="23"/>
      <c r="I35" s="23">
        <v>219</v>
      </c>
      <c r="J35" s="23"/>
      <c r="K35" s="23"/>
      <c r="L35" s="23">
        <v>4</v>
      </c>
      <c r="M35" s="23"/>
      <c r="N35" s="23">
        <v>12</v>
      </c>
      <c r="O35" s="23">
        <v>0.8</v>
      </c>
      <c r="P35" s="23"/>
      <c r="Q35" s="23">
        <v>43.2</v>
      </c>
      <c r="R35" s="23">
        <v>9.6</v>
      </c>
      <c r="S35" s="23">
        <v>8.7</v>
      </c>
      <c r="T35" s="23"/>
      <c r="U35" s="23">
        <v>3.6</v>
      </c>
      <c r="V35" s="23">
        <v>5.4</v>
      </c>
      <c r="W35" s="23">
        <v>12</v>
      </c>
      <c r="X35" s="23">
        <v>10.7</v>
      </c>
      <c r="Y35" s="23">
        <v>2.1</v>
      </c>
      <c r="Z35" s="23">
        <v>6.5</v>
      </c>
      <c r="AA35" s="23">
        <v>3.2</v>
      </c>
      <c r="AB35" s="23">
        <v>1.7</v>
      </c>
      <c r="AC35" s="23">
        <v>5</v>
      </c>
      <c r="AD35" s="23">
        <v>6</v>
      </c>
      <c r="AE35" s="23"/>
      <c r="AF35" s="23">
        <v>0</v>
      </c>
      <c r="AG35" s="23"/>
      <c r="AH35" s="23">
        <v>0.1</v>
      </c>
      <c r="AI35" s="23">
        <v>0.2</v>
      </c>
      <c r="AJ35" s="23">
        <v>2.3</v>
      </c>
      <c r="AK35" s="23"/>
      <c r="AL35" s="23"/>
      <c r="AM35" s="23"/>
      <c r="AN35" s="23"/>
      <c r="AO35" s="23"/>
      <c r="AP35" s="23">
        <f t="shared" si="0"/>
        <v>1091.1</v>
      </c>
      <c r="AQ35" s="23">
        <f t="shared" si="1"/>
        <v>1088.7</v>
      </c>
      <c r="AR35" s="13">
        <v>31</v>
      </c>
      <c r="AS35" s="13"/>
      <c r="AT35" s="13">
        <f t="shared" si="2"/>
        <v>35119</v>
      </c>
      <c r="AU35" s="11"/>
      <c r="AV35" s="18">
        <v>16497</v>
      </c>
      <c r="AX35" s="21"/>
    </row>
    <row r="36" spans="1:50" ht="18.75">
      <c r="A36" s="11">
        <v>30</v>
      </c>
      <c r="B36" s="10" t="s">
        <v>2</v>
      </c>
      <c r="C36" s="23">
        <v>729.6</v>
      </c>
      <c r="D36" s="23">
        <v>36.400000000000006</v>
      </c>
      <c r="E36" s="23">
        <v>6.8</v>
      </c>
      <c r="F36" s="23"/>
      <c r="G36" s="23">
        <v>71.5</v>
      </c>
      <c r="H36" s="23"/>
      <c r="I36" s="23">
        <v>85.5</v>
      </c>
      <c r="J36" s="23"/>
      <c r="K36" s="23"/>
      <c r="L36" s="23">
        <v>2.5</v>
      </c>
      <c r="M36" s="23"/>
      <c r="N36" s="23">
        <v>12</v>
      </c>
      <c r="O36" s="23">
        <v>1</v>
      </c>
      <c r="P36" s="23"/>
      <c r="Q36" s="23">
        <v>43.2</v>
      </c>
      <c r="R36" s="23">
        <v>10.8</v>
      </c>
      <c r="S36" s="23">
        <v>8.7</v>
      </c>
      <c r="T36" s="23"/>
      <c r="U36" s="23">
        <v>3.4</v>
      </c>
      <c r="V36" s="23">
        <v>3.3</v>
      </c>
      <c r="W36" s="23">
        <v>12</v>
      </c>
      <c r="X36" s="23">
        <v>10.7</v>
      </c>
      <c r="Y36" s="23">
        <v>1.4</v>
      </c>
      <c r="Z36" s="23">
        <v>7.1</v>
      </c>
      <c r="AA36" s="23">
        <v>8</v>
      </c>
      <c r="AB36" s="23">
        <v>0</v>
      </c>
      <c r="AC36" s="23">
        <v>8.3</v>
      </c>
      <c r="AD36" s="23">
        <v>6</v>
      </c>
      <c r="AE36" s="23"/>
      <c r="AF36" s="23">
        <v>0</v>
      </c>
      <c r="AG36" s="23"/>
      <c r="AH36" s="23">
        <v>0</v>
      </c>
      <c r="AI36" s="23">
        <v>0.2</v>
      </c>
      <c r="AJ36" s="23">
        <v>6.6</v>
      </c>
      <c r="AK36" s="23"/>
      <c r="AL36" s="23"/>
      <c r="AM36" s="23"/>
      <c r="AN36" s="23"/>
      <c r="AO36" s="23"/>
      <c r="AP36" s="23">
        <f t="shared" si="0"/>
        <v>1074.9999999999998</v>
      </c>
      <c r="AQ36" s="23">
        <f t="shared" si="1"/>
        <v>1068.3999999999999</v>
      </c>
      <c r="AR36" s="13">
        <v>28</v>
      </c>
      <c r="AS36" s="13"/>
      <c r="AT36" s="13">
        <f t="shared" si="2"/>
        <v>38157</v>
      </c>
      <c r="AU36" s="11"/>
      <c r="AV36" s="18">
        <v>16497</v>
      </c>
      <c r="AX36" s="21"/>
    </row>
    <row r="37" spans="1:50" ht="18.75">
      <c r="A37" s="11">
        <v>31</v>
      </c>
      <c r="B37" s="10" t="s">
        <v>14</v>
      </c>
      <c r="C37" s="23">
        <v>996.3</v>
      </c>
      <c r="D37" s="23">
        <v>301.7</v>
      </c>
      <c r="E37" s="23">
        <v>2.6</v>
      </c>
      <c r="F37" s="23"/>
      <c r="G37" s="23"/>
      <c r="H37" s="23"/>
      <c r="I37" s="23">
        <v>197.60000000000002</v>
      </c>
      <c r="J37" s="23">
        <v>8</v>
      </c>
      <c r="K37" s="23"/>
      <c r="L37" s="23">
        <v>4</v>
      </c>
      <c r="M37" s="23"/>
      <c r="N37" s="23">
        <v>12</v>
      </c>
      <c r="O37" s="23">
        <v>0.4</v>
      </c>
      <c r="P37" s="23">
        <v>30.4</v>
      </c>
      <c r="Q37" s="23">
        <v>43.2</v>
      </c>
      <c r="R37" s="23">
        <v>10.8</v>
      </c>
      <c r="S37" s="23">
        <v>20.8</v>
      </c>
      <c r="T37" s="23"/>
      <c r="U37" s="23">
        <v>3.8</v>
      </c>
      <c r="V37" s="23">
        <v>6.3</v>
      </c>
      <c r="W37" s="23">
        <v>12</v>
      </c>
      <c r="X37" s="23"/>
      <c r="Y37" s="23">
        <v>2.4</v>
      </c>
      <c r="Z37" s="23">
        <v>20.1</v>
      </c>
      <c r="AA37" s="23">
        <v>4.8</v>
      </c>
      <c r="AB37" s="23">
        <v>9.5</v>
      </c>
      <c r="AC37" s="23">
        <v>15</v>
      </c>
      <c r="AD37" s="23">
        <v>6</v>
      </c>
      <c r="AE37" s="23"/>
      <c r="AF37" s="23">
        <v>0</v>
      </c>
      <c r="AG37" s="23">
        <v>31.7</v>
      </c>
      <c r="AH37" s="23">
        <v>23.4</v>
      </c>
      <c r="AI37" s="23">
        <v>0.2</v>
      </c>
      <c r="AJ37" s="23">
        <v>5.8</v>
      </c>
      <c r="AK37" s="23">
        <v>2.4</v>
      </c>
      <c r="AL37" s="23">
        <v>7.6</v>
      </c>
      <c r="AM37" s="23">
        <v>728.5</v>
      </c>
      <c r="AN37" s="23">
        <v>7.4</v>
      </c>
      <c r="AO37" s="23"/>
      <c r="AP37" s="23">
        <f t="shared" si="0"/>
        <v>2514.7000000000003</v>
      </c>
      <c r="AQ37" s="23">
        <f t="shared" si="1"/>
        <v>2451.4</v>
      </c>
      <c r="AR37" s="13">
        <v>52</v>
      </c>
      <c r="AS37" s="13">
        <v>10</v>
      </c>
      <c r="AT37" s="13">
        <f t="shared" si="2"/>
        <v>39539</v>
      </c>
      <c r="AU37" s="11"/>
      <c r="AV37" s="18">
        <v>16497</v>
      </c>
      <c r="AX37" s="21"/>
    </row>
    <row r="38" spans="1:50" ht="18.75">
      <c r="A38" s="11">
        <v>32</v>
      </c>
      <c r="B38" s="10" t="s">
        <v>16</v>
      </c>
      <c r="C38" s="23">
        <v>736.5</v>
      </c>
      <c r="D38" s="23">
        <v>222.4</v>
      </c>
      <c r="E38" s="23"/>
      <c r="F38" s="23"/>
      <c r="G38" s="23"/>
      <c r="H38" s="23"/>
      <c r="I38" s="23">
        <v>92.5</v>
      </c>
      <c r="J38" s="23"/>
      <c r="K38" s="23"/>
      <c r="L38" s="23">
        <v>3</v>
      </c>
      <c r="M38" s="23"/>
      <c r="N38" s="23">
        <v>12</v>
      </c>
      <c r="O38" s="23">
        <v>0.4</v>
      </c>
      <c r="P38" s="23">
        <v>42.4</v>
      </c>
      <c r="Q38" s="23">
        <v>43.2</v>
      </c>
      <c r="R38" s="23">
        <v>9.6</v>
      </c>
      <c r="S38" s="23">
        <v>8.7</v>
      </c>
      <c r="T38" s="23"/>
      <c r="U38" s="23">
        <v>3.6</v>
      </c>
      <c r="V38" s="23">
        <v>5.8</v>
      </c>
      <c r="W38" s="23">
        <v>12</v>
      </c>
      <c r="X38" s="23"/>
      <c r="Y38" s="23">
        <v>2.2</v>
      </c>
      <c r="Z38" s="23">
        <v>6.3</v>
      </c>
      <c r="AA38" s="23">
        <v>6.4</v>
      </c>
      <c r="AB38" s="23">
        <v>3.5</v>
      </c>
      <c r="AC38" s="23">
        <v>11.8</v>
      </c>
      <c r="AD38" s="23">
        <v>6</v>
      </c>
      <c r="AE38" s="23"/>
      <c r="AF38" s="23">
        <v>0</v>
      </c>
      <c r="AG38" s="23"/>
      <c r="AH38" s="23">
        <v>0</v>
      </c>
      <c r="AI38" s="23"/>
      <c r="AJ38" s="23">
        <v>5.4</v>
      </c>
      <c r="AK38" s="23">
        <v>2.4</v>
      </c>
      <c r="AL38" s="23"/>
      <c r="AM38" s="23">
        <v>404.8</v>
      </c>
      <c r="AN38" s="23">
        <v>7.4</v>
      </c>
      <c r="AO38" s="23"/>
      <c r="AP38" s="23">
        <f t="shared" si="0"/>
        <v>1648.3000000000004</v>
      </c>
      <c r="AQ38" s="23">
        <f t="shared" si="1"/>
        <v>1640.5000000000002</v>
      </c>
      <c r="AR38" s="13">
        <v>39</v>
      </c>
      <c r="AS38" s="13"/>
      <c r="AT38" s="13">
        <f t="shared" si="2"/>
        <v>42064</v>
      </c>
      <c r="AU38" s="11"/>
      <c r="AV38" s="18">
        <v>16497</v>
      </c>
      <c r="AX38" s="21"/>
    </row>
    <row r="39" spans="1:50" ht="18.75">
      <c r="A39" s="11">
        <v>33</v>
      </c>
      <c r="B39" s="10" t="s">
        <v>4</v>
      </c>
      <c r="C39" s="23">
        <v>807.8</v>
      </c>
      <c r="D39" s="23">
        <v>244</v>
      </c>
      <c r="E39" s="23"/>
      <c r="F39" s="23"/>
      <c r="G39" s="23"/>
      <c r="H39" s="23"/>
      <c r="I39" s="23">
        <v>189.7</v>
      </c>
      <c r="J39" s="23">
        <v>0</v>
      </c>
      <c r="K39" s="23"/>
      <c r="L39" s="23">
        <v>3</v>
      </c>
      <c r="M39" s="23"/>
      <c r="N39" s="23">
        <v>12</v>
      </c>
      <c r="O39" s="23">
        <v>0.4</v>
      </c>
      <c r="P39" s="23"/>
      <c r="Q39" s="23">
        <v>43.2</v>
      </c>
      <c r="R39" s="23">
        <v>9.6</v>
      </c>
      <c r="S39" s="23">
        <v>8.7</v>
      </c>
      <c r="T39" s="23"/>
      <c r="U39" s="23">
        <v>4.2</v>
      </c>
      <c r="V39" s="23">
        <v>3.5</v>
      </c>
      <c r="W39" s="23">
        <v>12</v>
      </c>
      <c r="X39" s="23"/>
      <c r="Y39" s="23">
        <v>1.3</v>
      </c>
      <c r="Z39" s="23">
        <v>7.1</v>
      </c>
      <c r="AA39" s="23">
        <v>8</v>
      </c>
      <c r="AB39" s="23">
        <v>0</v>
      </c>
      <c r="AC39" s="23">
        <v>9.8</v>
      </c>
      <c r="AD39" s="23">
        <v>6</v>
      </c>
      <c r="AE39" s="23"/>
      <c r="AF39" s="23">
        <v>0</v>
      </c>
      <c r="AG39" s="23"/>
      <c r="AH39" s="23">
        <v>8.5</v>
      </c>
      <c r="AI39" s="23">
        <v>0.2</v>
      </c>
      <c r="AJ39" s="23">
        <v>3.3</v>
      </c>
      <c r="AK39" s="23">
        <v>8.7</v>
      </c>
      <c r="AL39" s="23">
        <v>9.5</v>
      </c>
      <c r="AM39" s="23">
        <v>973.9</v>
      </c>
      <c r="AN39" s="23">
        <v>7.4</v>
      </c>
      <c r="AO39" s="23"/>
      <c r="AP39" s="23">
        <f t="shared" si="0"/>
        <v>2381.8</v>
      </c>
      <c r="AQ39" s="23">
        <f t="shared" si="1"/>
        <v>2361.3</v>
      </c>
      <c r="AR39" s="13">
        <v>48</v>
      </c>
      <c r="AS39" s="13"/>
      <c r="AT39" s="13">
        <f t="shared" si="2"/>
        <v>49194</v>
      </c>
      <c r="AU39" s="11"/>
      <c r="AV39" s="18">
        <v>16497</v>
      </c>
      <c r="AX39" s="21"/>
    </row>
    <row r="40" spans="1:50" ht="18.75">
      <c r="A40" s="11">
        <v>34</v>
      </c>
      <c r="B40" s="10" t="s">
        <v>8</v>
      </c>
      <c r="C40" s="23">
        <v>898.1</v>
      </c>
      <c r="D40" s="23">
        <v>271.2</v>
      </c>
      <c r="E40" s="23"/>
      <c r="F40" s="23"/>
      <c r="G40" s="23"/>
      <c r="H40" s="23">
        <v>21</v>
      </c>
      <c r="I40" s="23">
        <v>768.1999999999999</v>
      </c>
      <c r="J40" s="23">
        <v>0</v>
      </c>
      <c r="K40" s="23"/>
      <c r="L40" s="23">
        <v>5</v>
      </c>
      <c r="M40" s="23"/>
      <c r="N40" s="23">
        <v>12</v>
      </c>
      <c r="O40" s="23">
        <v>0.8</v>
      </c>
      <c r="P40" s="23"/>
      <c r="Q40" s="23">
        <v>43.2</v>
      </c>
      <c r="R40" s="23">
        <v>9.6</v>
      </c>
      <c r="S40" s="23">
        <v>8.7</v>
      </c>
      <c r="T40" s="23"/>
      <c r="U40" s="23">
        <v>5.6</v>
      </c>
      <c r="V40" s="23">
        <v>7.2</v>
      </c>
      <c r="W40" s="23">
        <v>12</v>
      </c>
      <c r="X40" s="23"/>
      <c r="Y40" s="23">
        <v>2.9</v>
      </c>
      <c r="Z40" s="23">
        <v>7.1</v>
      </c>
      <c r="AA40" s="23">
        <v>8</v>
      </c>
      <c r="AB40" s="23">
        <v>0</v>
      </c>
      <c r="AC40" s="23">
        <v>13.5</v>
      </c>
      <c r="AD40" s="23">
        <v>6</v>
      </c>
      <c r="AE40" s="23"/>
      <c r="AF40" s="23">
        <v>0</v>
      </c>
      <c r="AG40" s="23"/>
      <c r="AH40" s="23">
        <v>732.5</v>
      </c>
      <c r="AI40" s="23">
        <v>0.2</v>
      </c>
      <c r="AJ40" s="23">
        <v>11</v>
      </c>
      <c r="AK40" s="23">
        <v>6.6</v>
      </c>
      <c r="AL40" s="23"/>
      <c r="AM40" s="23">
        <v>2107.5</v>
      </c>
      <c r="AN40" s="23">
        <v>7.4</v>
      </c>
      <c r="AO40" s="23"/>
      <c r="AP40" s="23">
        <f t="shared" si="0"/>
        <v>4965.299999999999</v>
      </c>
      <c r="AQ40" s="23">
        <f t="shared" si="1"/>
        <v>4215.199999999999</v>
      </c>
      <c r="AR40" s="13">
        <v>84</v>
      </c>
      <c r="AS40" s="13"/>
      <c r="AT40" s="13">
        <f t="shared" si="2"/>
        <v>50181</v>
      </c>
      <c r="AU40" s="11"/>
      <c r="AV40" s="18">
        <v>16497</v>
      </c>
      <c r="AX40" s="21"/>
    </row>
    <row r="41" spans="1:50" ht="18.75">
      <c r="A41" s="11">
        <v>35</v>
      </c>
      <c r="B41" s="10" t="s">
        <v>9</v>
      </c>
      <c r="C41" s="23">
        <v>798.0999999999999</v>
      </c>
      <c r="D41" s="23">
        <v>112.20000000000002</v>
      </c>
      <c r="E41" s="23">
        <v>1.2</v>
      </c>
      <c r="F41" s="23"/>
      <c r="G41" s="23">
        <v>136.7</v>
      </c>
      <c r="H41" s="23"/>
      <c r="I41" s="23">
        <v>197.79999999999998</v>
      </c>
      <c r="J41" s="23"/>
      <c r="K41" s="23"/>
      <c r="L41" s="23">
        <v>2.5</v>
      </c>
      <c r="M41" s="23"/>
      <c r="N41" s="23">
        <v>12</v>
      </c>
      <c r="O41" s="23">
        <v>0</v>
      </c>
      <c r="P41" s="23"/>
      <c r="Q41" s="23">
        <v>43.2</v>
      </c>
      <c r="R41" s="23">
        <v>9.6</v>
      </c>
      <c r="S41" s="23">
        <v>8.7</v>
      </c>
      <c r="T41" s="23"/>
      <c r="U41" s="23">
        <v>3.8</v>
      </c>
      <c r="V41" s="23">
        <v>7</v>
      </c>
      <c r="W41" s="23">
        <v>12</v>
      </c>
      <c r="X41" s="23">
        <v>10.7</v>
      </c>
      <c r="Y41" s="23">
        <v>2.1</v>
      </c>
      <c r="Z41" s="23">
        <v>6.3</v>
      </c>
      <c r="AA41" s="23">
        <v>6.4</v>
      </c>
      <c r="AB41" s="23">
        <v>0</v>
      </c>
      <c r="AC41" s="23">
        <v>6.8</v>
      </c>
      <c r="AD41" s="23">
        <v>6</v>
      </c>
      <c r="AE41" s="23"/>
      <c r="AF41" s="23">
        <v>24</v>
      </c>
      <c r="AG41" s="23"/>
      <c r="AH41" s="23">
        <v>38.2</v>
      </c>
      <c r="AI41" s="23">
        <v>0.3</v>
      </c>
      <c r="AJ41" s="23">
        <v>6.6</v>
      </c>
      <c r="AK41" s="23"/>
      <c r="AL41" s="23"/>
      <c r="AM41" s="23"/>
      <c r="AN41" s="23"/>
      <c r="AO41" s="23"/>
      <c r="AP41" s="23">
        <f t="shared" si="0"/>
        <v>1452.1999999999998</v>
      </c>
      <c r="AQ41" s="23">
        <f t="shared" si="1"/>
        <v>1407.3999999999999</v>
      </c>
      <c r="AR41" s="13">
        <v>28</v>
      </c>
      <c r="AS41" s="13"/>
      <c r="AT41" s="13">
        <f t="shared" si="2"/>
        <v>50264</v>
      </c>
      <c r="AU41" s="11"/>
      <c r="AV41" s="18">
        <v>16497</v>
      </c>
      <c r="AX41" s="21"/>
    </row>
    <row r="42" spans="1:50" ht="18.75">
      <c r="A42" s="11">
        <v>36</v>
      </c>
      <c r="B42" s="10" t="s">
        <v>20</v>
      </c>
      <c r="C42" s="23">
        <v>736.8000000000001</v>
      </c>
      <c r="D42" s="23">
        <v>222.9</v>
      </c>
      <c r="E42" s="23">
        <v>1.3</v>
      </c>
      <c r="F42" s="23"/>
      <c r="G42" s="23"/>
      <c r="H42" s="23">
        <v>2</v>
      </c>
      <c r="I42" s="23">
        <v>307.1</v>
      </c>
      <c r="J42" s="23"/>
      <c r="K42" s="23"/>
      <c r="L42" s="23">
        <v>3</v>
      </c>
      <c r="M42" s="23"/>
      <c r="N42" s="23">
        <v>12</v>
      </c>
      <c r="O42" s="23">
        <v>1.2</v>
      </c>
      <c r="P42" s="23">
        <v>55.4</v>
      </c>
      <c r="Q42" s="23">
        <v>43.2</v>
      </c>
      <c r="R42" s="23">
        <v>9.6</v>
      </c>
      <c r="S42" s="23">
        <v>8.7</v>
      </c>
      <c r="T42" s="23"/>
      <c r="U42" s="23">
        <v>3.6</v>
      </c>
      <c r="V42" s="23">
        <v>7.3</v>
      </c>
      <c r="W42" s="23">
        <v>12</v>
      </c>
      <c r="X42" s="23"/>
      <c r="Y42" s="23">
        <v>1.9</v>
      </c>
      <c r="Z42" s="23">
        <v>6.3</v>
      </c>
      <c r="AA42" s="23">
        <v>6.4</v>
      </c>
      <c r="AB42" s="23">
        <v>4.3</v>
      </c>
      <c r="AC42" s="23">
        <v>6.7</v>
      </c>
      <c r="AD42" s="23">
        <v>6</v>
      </c>
      <c r="AE42" s="23"/>
      <c r="AF42" s="23">
        <v>0</v>
      </c>
      <c r="AG42" s="23"/>
      <c r="AH42" s="23">
        <v>0</v>
      </c>
      <c r="AI42" s="23"/>
      <c r="AJ42" s="23">
        <v>8</v>
      </c>
      <c r="AK42" s="23">
        <v>5.1</v>
      </c>
      <c r="AL42" s="23">
        <v>4.8</v>
      </c>
      <c r="AM42" s="23">
        <v>1074.2</v>
      </c>
      <c r="AN42" s="23">
        <v>7.6</v>
      </c>
      <c r="AO42" s="23"/>
      <c r="AP42" s="23">
        <f t="shared" si="0"/>
        <v>2557.4</v>
      </c>
      <c r="AQ42" s="23">
        <f t="shared" si="1"/>
        <v>2544.3</v>
      </c>
      <c r="AR42" s="13">
        <v>49</v>
      </c>
      <c r="AS42" s="13"/>
      <c r="AT42" s="13">
        <f t="shared" si="2"/>
        <v>51924</v>
      </c>
      <c r="AU42" s="11"/>
      <c r="AV42" s="18">
        <v>16497</v>
      </c>
      <c r="AX42" s="21"/>
    </row>
    <row r="43" spans="1:50" ht="18.75">
      <c r="A43" s="11">
        <v>37</v>
      </c>
      <c r="B43" s="10" t="s">
        <v>21</v>
      </c>
      <c r="C43" s="23">
        <v>741.2</v>
      </c>
      <c r="D43" s="23">
        <v>224.6</v>
      </c>
      <c r="E43" s="23">
        <v>2.4</v>
      </c>
      <c r="F43" s="23"/>
      <c r="G43" s="23"/>
      <c r="H43" s="23"/>
      <c r="I43" s="23">
        <v>128.70000000000002</v>
      </c>
      <c r="J43" s="23"/>
      <c r="K43" s="23"/>
      <c r="L43" s="23">
        <v>3</v>
      </c>
      <c r="M43" s="23"/>
      <c r="N43" s="23">
        <v>12</v>
      </c>
      <c r="O43" s="23">
        <v>2</v>
      </c>
      <c r="P43" s="23">
        <v>60</v>
      </c>
      <c r="Q43" s="23">
        <v>43.2</v>
      </c>
      <c r="R43" s="23">
        <v>9.6</v>
      </c>
      <c r="S43" s="23">
        <v>8.7</v>
      </c>
      <c r="T43" s="23"/>
      <c r="U43" s="23">
        <v>3.8</v>
      </c>
      <c r="V43" s="23">
        <v>3.7</v>
      </c>
      <c r="W43" s="23">
        <v>12</v>
      </c>
      <c r="X43" s="23"/>
      <c r="Y43" s="23">
        <v>2.1</v>
      </c>
      <c r="Z43" s="23">
        <v>9.7</v>
      </c>
      <c r="AA43" s="23">
        <v>8</v>
      </c>
      <c r="AB43" s="23">
        <v>0</v>
      </c>
      <c r="AC43" s="23">
        <v>6.9</v>
      </c>
      <c r="AD43" s="23">
        <v>6</v>
      </c>
      <c r="AE43" s="23"/>
      <c r="AF43" s="23">
        <v>0</v>
      </c>
      <c r="AG43" s="23"/>
      <c r="AH43" s="23">
        <v>0</v>
      </c>
      <c r="AI43" s="23">
        <v>0.2</v>
      </c>
      <c r="AJ43" s="23">
        <v>4.8</v>
      </c>
      <c r="AK43" s="23">
        <v>2.4</v>
      </c>
      <c r="AL43" s="23">
        <v>9.5</v>
      </c>
      <c r="AM43" s="23">
        <v>693.3</v>
      </c>
      <c r="AN43" s="23">
        <v>7.4</v>
      </c>
      <c r="AO43" s="23"/>
      <c r="AP43" s="23">
        <f t="shared" si="0"/>
        <v>2005.2000000000003</v>
      </c>
      <c r="AQ43" s="23">
        <f t="shared" si="1"/>
        <v>1998.0000000000002</v>
      </c>
      <c r="AR43" s="13">
        <v>38</v>
      </c>
      <c r="AS43" s="13"/>
      <c r="AT43" s="13">
        <f t="shared" si="2"/>
        <v>52579</v>
      </c>
      <c r="AU43" s="11"/>
      <c r="AV43" s="18">
        <v>16497</v>
      </c>
      <c r="AX43" s="21"/>
    </row>
    <row r="44" spans="3:50" s="20" customFormat="1" ht="18.75"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6"/>
      <c r="AX44" s="21"/>
    </row>
    <row r="45" spans="9:42" s="20" customFormat="1" ht="18.75">
      <c r="I45" s="65"/>
      <c r="K45" s="67"/>
      <c r="AP45" s="65"/>
    </row>
    <row r="46" spans="9:45" s="20" customFormat="1" ht="18.75">
      <c r="I46" s="65"/>
      <c r="K46" s="67"/>
      <c r="AQ46" s="65"/>
      <c r="AR46" s="65"/>
      <c r="AS46" s="65"/>
    </row>
    <row r="47" spans="9:42" s="20" customFormat="1" ht="18.75">
      <c r="I47" s="65"/>
      <c r="K47" s="67"/>
      <c r="AP47" s="65"/>
    </row>
    <row r="48" spans="3:45" s="20" customFormat="1" ht="18.75">
      <c r="C48" s="65"/>
      <c r="E48" s="67"/>
      <c r="AQ48" s="65"/>
      <c r="AR48" s="65"/>
      <c r="AS48" s="65"/>
    </row>
    <row r="49" s="20" customFormat="1" ht="18.75"/>
    <row r="50" s="20" customFormat="1" ht="18.75">
      <c r="AQ50" s="65"/>
    </row>
    <row r="51" s="20" customFormat="1" ht="18.75"/>
    <row r="52" s="20" customFormat="1" ht="18.75">
      <c r="AQ52" s="65"/>
    </row>
    <row r="53" s="20" customFormat="1" ht="18.75"/>
    <row r="54" s="20" customFormat="1" ht="18.75"/>
  </sheetData>
  <sheetProtection/>
  <autoFilter ref="AT6:AT43">
    <sortState ref="AT7:AT52">
      <sortCondition sortBy="value" ref="AT7:AT52"/>
    </sortState>
  </autoFilter>
  <mergeCells count="12">
    <mergeCell ref="AT4:AT5"/>
    <mergeCell ref="C4:R4"/>
    <mergeCell ref="AV4:AV5"/>
    <mergeCell ref="AU4:AU5"/>
    <mergeCell ref="B4:B5"/>
    <mergeCell ref="A4:A5"/>
    <mergeCell ref="C2:R2"/>
    <mergeCell ref="N1:R1"/>
    <mergeCell ref="AP4:AP5"/>
    <mergeCell ref="AQ4:AQ5"/>
    <mergeCell ref="AR4:AR5"/>
    <mergeCell ref="AS4:AS5"/>
  </mergeCells>
  <printOptions horizontalCentered="1"/>
  <pageMargins left="0.1968503937007874" right="0" top="0.5905511811023623" bottom="0" header="0" footer="0"/>
  <pageSetup horizontalDpi="600" verticalDpi="600" orientation="landscape" paperSize="9" scale="45" r:id="rId1"/>
  <colBreaks count="3" manualBreakCount="3">
    <brk id="18" max="42" man="1"/>
    <brk id="35" max="42" man="1"/>
    <brk id="46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48"/>
  <sheetViews>
    <sheetView view="pageBreakPreview" zoomScale="80" zoomScaleNormal="70" zoomScaleSheetLayoutView="80" zoomScalePageLayoutView="0" workbookViewId="0" topLeftCell="A1">
      <pane xSplit="2" ySplit="6" topLeftCell="AN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Q4" sqref="AQ4:AQ5"/>
    </sheetView>
  </sheetViews>
  <sheetFormatPr defaultColWidth="8.88671875" defaultRowHeight="18.75"/>
  <cols>
    <col min="2" max="2" width="32.88671875" style="0" customWidth="1"/>
    <col min="3" max="3" width="10.99609375" style="0" customWidth="1"/>
    <col min="4" max="4" width="14.6640625" style="0" customWidth="1"/>
    <col min="5" max="5" width="12.21484375" style="0" customWidth="1"/>
    <col min="6" max="6" width="9.88671875" style="0" bestFit="1" customWidth="1"/>
    <col min="7" max="8" width="8.99609375" style="0" bestFit="1" customWidth="1"/>
    <col min="9" max="9" width="9.88671875" style="0" bestFit="1" customWidth="1"/>
    <col min="10" max="10" width="8.99609375" style="0" bestFit="1" customWidth="1"/>
    <col min="11" max="11" width="11.99609375" style="0" customWidth="1"/>
    <col min="12" max="14" width="8.99609375" style="0" bestFit="1" customWidth="1"/>
    <col min="15" max="15" width="10.77734375" style="0" customWidth="1"/>
    <col min="16" max="16" width="10.21484375" style="0" customWidth="1"/>
    <col min="17" max="17" width="9.88671875" style="0" customWidth="1"/>
    <col min="18" max="18" width="13.21484375" style="0" customWidth="1"/>
    <col min="19" max="19" width="8.99609375" style="0" bestFit="1" customWidth="1"/>
    <col min="20" max="20" width="13.10546875" style="0" customWidth="1"/>
    <col min="21" max="21" width="8.99609375" style="0" bestFit="1" customWidth="1"/>
    <col min="22" max="22" width="10.6640625" style="0" customWidth="1"/>
    <col min="23" max="23" width="8.99609375" style="0" bestFit="1" customWidth="1"/>
    <col min="24" max="24" width="10.10546875" style="0" customWidth="1"/>
    <col min="25" max="27" width="8.99609375" style="0" bestFit="1" customWidth="1"/>
    <col min="28" max="28" width="12.77734375" style="0" customWidth="1"/>
    <col min="29" max="29" width="11.3359375" style="0" customWidth="1"/>
    <col min="30" max="33" width="8.99609375" style="0" bestFit="1" customWidth="1"/>
    <col min="34" max="34" width="10.4453125" style="0" customWidth="1"/>
    <col min="35" max="38" width="8.99609375" style="0" bestFit="1" customWidth="1"/>
    <col min="39" max="39" width="10.77734375" style="0" customWidth="1"/>
    <col min="40" max="40" width="11.77734375" style="0" customWidth="1"/>
    <col min="41" max="41" width="8.99609375" style="0" bestFit="1" customWidth="1"/>
    <col min="42" max="42" width="13.21484375" style="0" customWidth="1"/>
    <col min="43" max="43" width="16.4453125" style="4" customWidth="1"/>
    <col min="44" max="44" width="21.99609375" style="0" customWidth="1"/>
    <col min="45" max="45" width="20.5546875" style="0" customWidth="1"/>
    <col min="46" max="46" width="17.6640625" style="0" customWidth="1"/>
    <col min="47" max="47" width="24.21484375" style="0" customWidth="1"/>
    <col min="48" max="48" width="25.4453125" style="0" customWidth="1"/>
    <col min="49" max="49" width="36.10546875" style="0" customWidth="1"/>
  </cols>
  <sheetData>
    <row r="1" spans="14:50" s="9" customFormat="1" ht="18.75">
      <c r="N1" s="47" t="s">
        <v>85</v>
      </c>
      <c r="O1" s="47"/>
      <c r="P1" s="47"/>
      <c r="Q1" s="47"/>
      <c r="R1" s="47"/>
      <c r="S1" s="47"/>
      <c r="AQ1" s="4"/>
      <c r="AV1" s="20"/>
      <c r="AW1" s="20"/>
      <c r="AX1" s="20"/>
    </row>
    <row r="2" spans="3:50" s="9" customFormat="1" ht="57" customHeight="1">
      <c r="C2" s="56" t="s">
        <v>92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AQ2" s="4"/>
      <c r="AV2" s="20"/>
      <c r="AW2" s="20"/>
      <c r="AX2" s="20"/>
    </row>
    <row r="3" spans="43:50" s="9" customFormat="1" ht="9.75" customHeight="1">
      <c r="AQ3" s="4"/>
      <c r="AV3" s="20"/>
      <c r="AW3" s="20"/>
      <c r="AX3" s="20"/>
    </row>
    <row r="4" spans="1:49" ht="44.25" customHeight="1">
      <c r="A4" s="54" t="s">
        <v>0</v>
      </c>
      <c r="B4" s="53" t="s">
        <v>79</v>
      </c>
      <c r="C4" s="50" t="s">
        <v>95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8"/>
      <c r="AQ4" s="48" t="s">
        <v>93</v>
      </c>
      <c r="AR4" s="48" t="s">
        <v>81</v>
      </c>
      <c r="AS4" s="48" t="s">
        <v>82</v>
      </c>
      <c r="AT4" s="48" t="s">
        <v>78</v>
      </c>
      <c r="AU4" s="48" t="s">
        <v>83</v>
      </c>
      <c r="AV4" s="52" t="s">
        <v>84</v>
      </c>
      <c r="AW4" s="52" t="s">
        <v>90</v>
      </c>
    </row>
    <row r="5" spans="1:49" s="31" customFormat="1" ht="98.25" customHeight="1">
      <c r="A5" s="55"/>
      <c r="B5" s="53"/>
      <c r="C5" s="17" t="s">
        <v>40</v>
      </c>
      <c r="D5" s="17" t="s">
        <v>41</v>
      </c>
      <c r="E5" s="17" t="s">
        <v>42</v>
      </c>
      <c r="F5" s="17" t="s">
        <v>43</v>
      </c>
      <c r="G5" s="17" t="s">
        <v>44</v>
      </c>
      <c r="H5" s="17" t="s">
        <v>45</v>
      </c>
      <c r="I5" s="17" t="s">
        <v>46</v>
      </c>
      <c r="J5" s="17" t="s">
        <v>47</v>
      </c>
      <c r="K5" s="17" t="s">
        <v>48</v>
      </c>
      <c r="L5" s="17" t="s">
        <v>49</v>
      </c>
      <c r="M5" s="17" t="s">
        <v>50</v>
      </c>
      <c r="N5" s="30" t="s">
        <v>51</v>
      </c>
      <c r="O5" s="30" t="s">
        <v>87</v>
      </c>
      <c r="P5" s="30" t="s">
        <v>53</v>
      </c>
      <c r="Q5" s="30" t="s">
        <v>54</v>
      </c>
      <c r="R5" s="30" t="s">
        <v>55</v>
      </c>
      <c r="S5" s="30" t="s">
        <v>56</v>
      </c>
      <c r="T5" s="30" t="s">
        <v>57</v>
      </c>
      <c r="U5" s="30" t="s">
        <v>58</v>
      </c>
      <c r="V5" s="30" t="s">
        <v>59</v>
      </c>
      <c r="W5" s="30" t="s">
        <v>60</v>
      </c>
      <c r="X5" s="30" t="s">
        <v>61</v>
      </c>
      <c r="Y5" s="30" t="s">
        <v>62</v>
      </c>
      <c r="Z5" s="30" t="s">
        <v>80</v>
      </c>
      <c r="AA5" s="30" t="s">
        <v>63</v>
      </c>
      <c r="AB5" s="30" t="s">
        <v>64</v>
      </c>
      <c r="AC5" s="30" t="s">
        <v>65</v>
      </c>
      <c r="AD5" s="30" t="s">
        <v>66</v>
      </c>
      <c r="AE5" s="30" t="s">
        <v>67</v>
      </c>
      <c r="AF5" s="30" t="s">
        <v>68</v>
      </c>
      <c r="AG5" s="30" t="s">
        <v>69</v>
      </c>
      <c r="AH5" s="30" t="s">
        <v>70</v>
      </c>
      <c r="AI5" s="30" t="s">
        <v>71</v>
      </c>
      <c r="AJ5" s="17" t="s">
        <v>72</v>
      </c>
      <c r="AK5" s="17" t="s">
        <v>73</v>
      </c>
      <c r="AL5" s="17" t="s">
        <v>74</v>
      </c>
      <c r="AM5" s="29" t="s">
        <v>86</v>
      </c>
      <c r="AN5" s="17" t="s">
        <v>75</v>
      </c>
      <c r="AO5" s="17" t="s">
        <v>76</v>
      </c>
      <c r="AP5" s="17" t="s">
        <v>77</v>
      </c>
      <c r="AQ5" s="49"/>
      <c r="AR5" s="49"/>
      <c r="AS5" s="49"/>
      <c r="AT5" s="49"/>
      <c r="AU5" s="49"/>
      <c r="AV5" s="52"/>
      <c r="AW5" s="52"/>
    </row>
    <row r="6" spans="1:49" ht="16.5" customHeight="1">
      <c r="A6" s="7"/>
      <c r="B6" s="7"/>
      <c r="C6" s="24"/>
      <c r="D6" s="24"/>
      <c r="E6" s="25"/>
      <c r="F6" s="25"/>
      <c r="G6" s="25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4"/>
      <c r="AV6" s="1"/>
      <c r="AW6" s="19">
        <v>16679</v>
      </c>
    </row>
    <row r="7" spans="1:49" ht="18.75">
      <c r="A7" s="5">
        <v>1</v>
      </c>
      <c r="B7" s="1" t="s">
        <v>34</v>
      </c>
      <c r="C7" s="32">
        <v>694.4</v>
      </c>
      <c r="D7" s="32">
        <v>209.7</v>
      </c>
      <c r="E7" s="32"/>
      <c r="F7" s="32">
        <v>1400</v>
      </c>
      <c r="G7" s="32"/>
      <c r="H7" s="32"/>
      <c r="I7" s="32">
        <v>480</v>
      </c>
      <c r="J7" s="32">
        <v>144</v>
      </c>
      <c r="K7" s="32"/>
      <c r="L7" s="32">
        <v>40</v>
      </c>
      <c r="M7" s="32"/>
      <c r="N7" s="32">
        <v>10.5</v>
      </c>
      <c r="O7" s="32">
        <v>0.3</v>
      </c>
      <c r="P7" s="32">
        <v>1.1</v>
      </c>
      <c r="Q7" s="32">
        <v>37.6</v>
      </c>
      <c r="R7" s="33">
        <v>9</v>
      </c>
      <c r="S7" s="32">
        <v>8.8</v>
      </c>
      <c r="T7" s="33">
        <v>35</v>
      </c>
      <c r="U7" s="33">
        <v>5.7</v>
      </c>
      <c r="V7" s="33">
        <v>6</v>
      </c>
      <c r="W7" s="32">
        <v>10</v>
      </c>
      <c r="X7" s="33"/>
      <c r="Y7" s="32">
        <v>3.7</v>
      </c>
      <c r="Z7" s="32">
        <v>12.3</v>
      </c>
      <c r="AA7" s="34">
        <v>5.2</v>
      </c>
      <c r="AB7" s="33">
        <v>5.6</v>
      </c>
      <c r="AC7" s="32">
        <v>2.9</v>
      </c>
      <c r="AD7" s="32">
        <v>69.2</v>
      </c>
      <c r="AE7" s="32">
        <v>5</v>
      </c>
      <c r="AF7" s="33">
        <v>5.4</v>
      </c>
      <c r="AG7" s="32"/>
      <c r="AH7" s="32">
        <v>126.4</v>
      </c>
      <c r="AI7" s="33">
        <v>0.3</v>
      </c>
      <c r="AJ7" s="32">
        <v>133.3</v>
      </c>
      <c r="AK7" s="35">
        <v>0</v>
      </c>
      <c r="AL7" s="32">
        <v>9</v>
      </c>
      <c r="AM7" s="32">
        <v>15</v>
      </c>
      <c r="AN7" s="33"/>
      <c r="AO7" s="33"/>
      <c r="AP7" s="32"/>
      <c r="AQ7" s="36">
        <f aca="true" t="shared" si="0" ref="AQ7:AQ44">SUM(C7:AP7)</f>
        <v>3485.4</v>
      </c>
      <c r="AR7" s="33">
        <f aca="true" t="shared" si="1" ref="AR7:AR43">AQ7-AJ7-AK7-AH7-AG7</f>
        <v>3225.7</v>
      </c>
      <c r="AS7" s="37">
        <f>806-1</f>
        <v>805</v>
      </c>
      <c r="AT7" s="37"/>
      <c r="AU7" s="41">
        <f aca="true" t="shared" si="2" ref="AU7:AU43">ROUND(AR7*1000/(AS7+AT7),0)</f>
        <v>4007</v>
      </c>
      <c r="AV7" s="44"/>
      <c r="AW7" s="19">
        <v>16679</v>
      </c>
    </row>
    <row r="8" spans="1:49" ht="18.75">
      <c r="A8" s="5">
        <v>2</v>
      </c>
      <c r="B8" s="1" t="s">
        <v>31</v>
      </c>
      <c r="C8" s="32">
        <v>698.5</v>
      </c>
      <c r="D8" s="32">
        <v>211</v>
      </c>
      <c r="E8" s="32"/>
      <c r="F8" s="32">
        <v>983.8</v>
      </c>
      <c r="G8" s="32"/>
      <c r="H8" s="32"/>
      <c r="I8" s="32">
        <v>330</v>
      </c>
      <c r="J8" s="32">
        <v>110</v>
      </c>
      <c r="K8" s="32"/>
      <c r="L8" s="32">
        <v>18</v>
      </c>
      <c r="M8" s="32">
        <v>1.5</v>
      </c>
      <c r="N8" s="32">
        <v>10.5</v>
      </c>
      <c r="O8" s="32">
        <v>0.3</v>
      </c>
      <c r="P8" s="32"/>
      <c r="Q8" s="32">
        <v>37.6</v>
      </c>
      <c r="R8" s="33">
        <v>9</v>
      </c>
      <c r="S8" s="32">
        <v>8.8</v>
      </c>
      <c r="T8" s="33">
        <v>30</v>
      </c>
      <c r="U8" s="33">
        <v>1.9</v>
      </c>
      <c r="V8" s="33">
        <v>5.5</v>
      </c>
      <c r="W8" s="32">
        <v>10</v>
      </c>
      <c r="X8" s="33"/>
      <c r="Y8" s="32">
        <v>2.5</v>
      </c>
      <c r="Z8" s="32">
        <v>14.4</v>
      </c>
      <c r="AA8" s="34">
        <v>5.4</v>
      </c>
      <c r="AB8" s="33">
        <v>5.6</v>
      </c>
      <c r="AC8" s="32">
        <v>2.1</v>
      </c>
      <c r="AD8" s="32">
        <v>60</v>
      </c>
      <c r="AE8" s="32">
        <v>5.5</v>
      </c>
      <c r="AF8" s="33">
        <v>6.9</v>
      </c>
      <c r="AG8" s="32"/>
      <c r="AH8" s="32">
        <v>61.4</v>
      </c>
      <c r="AI8" s="33">
        <v>0.4</v>
      </c>
      <c r="AJ8" s="32">
        <v>151</v>
      </c>
      <c r="AK8" s="35">
        <v>0</v>
      </c>
      <c r="AL8" s="32"/>
      <c r="AM8" s="32">
        <v>15</v>
      </c>
      <c r="AN8" s="33"/>
      <c r="AO8" s="33"/>
      <c r="AP8" s="32"/>
      <c r="AQ8" s="36">
        <f t="shared" si="0"/>
        <v>2796.600000000001</v>
      </c>
      <c r="AR8" s="33">
        <f t="shared" si="1"/>
        <v>2584.2000000000007</v>
      </c>
      <c r="AS8" s="37">
        <v>616</v>
      </c>
      <c r="AT8" s="37"/>
      <c r="AU8" s="41">
        <f t="shared" si="2"/>
        <v>4195</v>
      </c>
      <c r="AV8" s="44"/>
      <c r="AW8" s="19">
        <v>16679</v>
      </c>
    </row>
    <row r="9" spans="1:49" ht="18.75">
      <c r="A9" s="5">
        <v>3</v>
      </c>
      <c r="B9" s="1" t="s">
        <v>33</v>
      </c>
      <c r="C9" s="32">
        <v>694.3</v>
      </c>
      <c r="D9" s="32">
        <v>209.7</v>
      </c>
      <c r="E9" s="32"/>
      <c r="F9" s="32">
        <v>1350</v>
      </c>
      <c r="G9" s="32"/>
      <c r="H9" s="32"/>
      <c r="I9" s="32">
        <v>400</v>
      </c>
      <c r="J9" s="32">
        <v>130</v>
      </c>
      <c r="K9" s="32"/>
      <c r="L9" s="32">
        <v>37</v>
      </c>
      <c r="M9" s="32">
        <v>2.5</v>
      </c>
      <c r="N9" s="32">
        <v>10.5</v>
      </c>
      <c r="O9" s="32">
        <v>1.2</v>
      </c>
      <c r="P9" s="32"/>
      <c r="Q9" s="32">
        <v>37.6</v>
      </c>
      <c r="R9" s="33">
        <v>9</v>
      </c>
      <c r="S9" s="32">
        <v>8.8</v>
      </c>
      <c r="T9" s="33">
        <v>35</v>
      </c>
      <c r="U9" s="33">
        <v>5</v>
      </c>
      <c r="V9" s="33">
        <v>6</v>
      </c>
      <c r="W9" s="32">
        <v>10</v>
      </c>
      <c r="X9" s="33"/>
      <c r="Y9" s="32">
        <v>4.3</v>
      </c>
      <c r="Z9" s="32">
        <v>12.3</v>
      </c>
      <c r="AA9" s="34">
        <v>11.8</v>
      </c>
      <c r="AB9" s="33">
        <v>5.6</v>
      </c>
      <c r="AC9" s="32">
        <v>4.9</v>
      </c>
      <c r="AD9" s="32">
        <v>55.6</v>
      </c>
      <c r="AE9" s="32">
        <v>5</v>
      </c>
      <c r="AF9" s="33">
        <v>8.6</v>
      </c>
      <c r="AG9" s="32"/>
      <c r="AH9" s="32">
        <v>54.5</v>
      </c>
      <c r="AI9" s="33"/>
      <c r="AJ9" s="32">
        <v>232.8</v>
      </c>
      <c r="AK9" s="35">
        <v>3.6</v>
      </c>
      <c r="AL9" s="32">
        <v>27</v>
      </c>
      <c r="AM9" s="32">
        <v>15</v>
      </c>
      <c r="AN9" s="33"/>
      <c r="AO9" s="33"/>
      <c r="AP9" s="32"/>
      <c r="AQ9" s="36">
        <f t="shared" si="0"/>
        <v>3387.6000000000004</v>
      </c>
      <c r="AR9" s="33">
        <f t="shared" si="1"/>
        <v>3096.7000000000003</v>
      </c>
      <c r="AS9" s="37">
        <v>680</v>
      </c>
      <c r="AT9" s="37"/>
      <c r="AU9" s="41">
        <f t="shared" si="2"/>
        <v>4554</v>
      </c>
      <c r="AV9" s="44"/>
      <c r="AW9" s="19">
        <v>16679</v>
      </c>
    </row>
    <row r="10" spans="1:49" ht="18.75">
      <c r="A10" s="5">
        <v>4</v>
      </c>
      <c r="B10" s="1" t="s">
        <v>29</v>
      </c>
      <c r="C10" s="32">
        <v>695.1</v>
      </c>
      <c r="D10" s="32">
        <v>209.9</v>
      </c>
      <c r="E10" s="32"/>
      <c r="F10" s="32">
        <v>2300</v>
      </c>
      <c r="G10" s="32"/>
      <c r="H10" s="32"/>
      <c r="I10" s="32">
        <v>430</v>
      </c>
      <c r="J10" s="32">
        <v>140</v>
      </c>
      <c r="K10" s="32"/>
      <c r="L10" s="32">
        <v>48</v>
      </c>
      <c r="M10" s="32"/>
      <c r="N10" s="32">
        <v>12.6</v>
      </c>
      <c r="O10" s="32">
        <v>0.3</v>
      </c>
      <c r="P10" s="32"/>
      <c r="Q10" s="32">
        <v>37.6</v>
      </c>
      <c r="R10" s="33">
        <v>9</v>
      </c>
      <c r="S10" s="32">
        <v>8.8</v>
      </c>
      <c r="T10" s="33">
        <v>40</v>
      </c>
      <c r="U10" s="33">
        <v>8.7</v>
      </c>
      <c r="V10" s="33">
        <v>5</v>
      </c>
      <c r="W10" s="32">
        <v>10</v>
      </c>
      <c r="X10" s="33"/>
      <c r="Y10" s="32">
        <v>2.4</v>
      </c>
      <c r="Z10" s="32">
        <v>13</v>
      </c>
      <c r="AA10" s="34">
        <v>4.8</v>
      </c>
      <c r="AB10" s="33">
        <v>5.6</v>
      </c>
      <c r="AC10" s="32">
        <v>2.6</v>
      </c>
      <c r="AD10" s="32">
        <v>85.9</v>
      </c>
      <c r="AE10" s="32">
        <v>6</v>
      </c>
      <c r="AF10" s="33">
        <v>10.3</v>
      </c>
      <c r="AG10" s="32"/>
      <c r="AH10" s="32">
        <v>36.4</v>
      </c>
      <c r="AI10" s="33">
        <v>0.5</v>
      </c>
      <c r="AJ10" s="32">
        <v>64.6</v>
      </c>
      <c r="AK10" s="35">
        <v>0</v>
      </c>
      <c r="AL10" s="32"/>
      <c r="AM10" s="32">
        <v>15</v>
      </c>
      <c r="AN10" s="33"/>
      <c r="AO10" s="33"/>
      <c r="AP10" s="32"/>
      <c r="AQ10" s="36">
        <f t="shared" si="0"/>
        <v>4202.1</v>
      </c>
      <c r="AR10" s="33">
        <f t="shared" si="1"/>
        <v>4101.1</v>
      </c>
      <c r="AS10" s="37">
        <f>829-2-1+3</f>
        <v>829</v>
      </c>
      <c r="AT10" s="37"/>
      <c r="AU10" s="41">
        <f t="shared" si="2"/>
        <v>4947</v>
      </c>
      <c r="AV10" s="44"/>
      <c r="AW10" s="19">
        <v>16679</v>
      </c>
    </row>
    <row r="11" spans="1:49" ht="18.75">
      <c r="A11" s="5">
        <v>5</v>
      </c>
      <c r="B11" s="1" t="s">
        <v>35</v>
      </c>
      <c r="C11" s="32">
        <v>821.8</v>
      </c>
      <c r="D11" s="32">
        <v>248.2</v>
      </c>
      <c r="E11" s="32"/>
      <c r="F11" s="32">
        <v>1750</v>
      </c>
      <c r="G11" s="32"/>
      <c r="H11" s="32"/>
      <c r="I11" s="32">
        <v>700</v>
      </c>
      <c r="J11" s="32">
        <v>110</v>
      </c>
      <c r="K11" s="32"/>
      <c r="L11" s="32">
        <v>37</v>
      </c>
      <c r="M11" s="32"/>
      <c r="N11" s="32">
        <v>10.5</v>
      </c>
      <c r="O11" s="32">
        <v>0.3</v>
      </c>
      <c r="P11" s="32"/>
      <c r="Q11" s="32">
        <v>37.6</v>
      </c>
      <c r="R11" s="33">
        <v>11</v>
      </c>
      <c r="S11" s="32">
        <v>19.3</v>
      </c>
      <c r="T11" s="33">
        <v>45</v>
      </c>
      <c r="U11" s="33">
        <v>5.6</v>
      </c>
      <c r="V11" s="33">
        <v>6.5</v>
      </c>
      <c r="W11" s="32">
        <v>10</v>
      </c>
      <c r="X11" s="33"/>
      <c r="Y11" s="32">
        <v>3.1</v>
      </c>
      <c r="Z11" s="32">
        <f>12.3+29.4</f>
        <v>41.7</v>
      </c>
      <c r="AA11" s="34">
        <v>6.5</v>
      </c>
      <c r="AB11" s="33">
        <v>5.6</v>
      </c>
      <c r="AC11" s="32">
        <v>4.1</v>
      </c>
      <c r="AD11" s="32">
        <v>80</v>
      </c>
      <c r="AE11" s="32">
        <v>5</v>
      </c>
      <c r="AF11" s="33">
        <v>6</v>
      </c>
      <c r="AG11" s="32"/>
      <c r="AH11" s="32">
        <v>232.4</v>
      </c>
      <c r="AI11" s="33">
        <v>1</v>
      </c>
      <c r="AJ11" s="32">
        <v>270.1</v>
      </c>
      <c r="AK11" s="35">
        <v>6.6</v>
      </c>
      <c r="AL11" s="32">
        <v>18</v>
      </c>
      <c r="AM11" s="32">
        <v>15</v>
      </c>
      <c r="AN11" s="33"/>
      <c r="AO11" s="33"/>
      <c r="AP11" s="32">
        <v>8.4</v>
      </c>
      <c r="AQ11" s="36">
        <f t="shared" si="0"/>
        <v>4516.3</v>
      </c>
      <c r="AR11" s="33">
        <f t="shared" si="1"/>
        <v>4007.1999999999994</v>
      </c>
      <c r="AS11" s="37">
        <v>716</v>
      </c>
      <c r="AT11" s="37"/>
      <c r="AU11" s="41">
        <f t="shared" si="2"/>
        <v>5597</v>
      </c>
      <c r="AV11" s="44"/>
      <c r="AW11" s="19">
        <v>16679</v>
      </c>
    </row>
    <row r="12" spans="1:49" ht="18.75">
      <c r="A12" s="5">
        <v>6</v>
      </c>
      <c r="B12" s="1" t="s">
        <v>23</v>
      </c>
      <c r="C12" s="32">
        <v>567.1</v>
      </c>
      <c r="D12" s="32">
        <v>171.2</v>
      </c>
      <c r="E12" s="32"/>
      <c r="F12" s="32">
        <v>1200</v>
      </c>
      <c r="G12" s="32"/>
      <c r="H12" s="32"/>
      <c r="I12" s="32">
        <v>430</v>
      </c>
      <c r="J12" s="32">
        <v>110</v>
      </c>
      <c r="K12" s="32"/>
      <c r="L12" s="32">
        <v>20</v>
      </c>
      <c r="M12" s="32">
        <v>5.9</v>
      </c>
      <c r="N12" s="32">
        <v>10.5</v>
      </c>
      <c r="O12" s="32">
        <v>1</v>
      </c>
      <c r="P12" s="32">
        <v>0.5</v>
      </c>
      <c r="Q12" s="32">
        <v>37.6</v>
      </c>
      <c r="R12" s="33">
        <v>10</v>
      </c>
      <c r="S12" s="32">
        <v>8.8</v>
      </c>
      <c r="T12" s="33">
        <v>40</v>
      </c>
      <c r="U12" s="33">
        <v>7.1</v>
      </c>
      <c r="V12" s="33">
        <v>5</v>
      </c>
      <c r="W12" s="32">
        <v>12</v>
      </c>
      <c r="X12" s="33"/>
      <c r="Y12" s="32">
        <v>3.7</v>
      </c>
      <c r="Z12" s="32">
        <v>8.9</v>
      </c>
      <c r="AA12" s="34">
        <v>1.5</v>
      </c>
      <c r="AB12" s="33">
        <v>5.6</v>
      </c>
      <c r="AC12" s="32">
        <v>9.3</v>
      </c>
      <c r="AD12" s="32">
        <v>48</v>
      </c>
      <c r="AE12" s="32">
        <v>6</v>
      </c>
      <c r="AF12" s="33">
        <v>7.8</v>
      </c>
      <c r="AG12" s="32"/>
      <c r="AH12" s="32">
        <v>353.9</v>
      </c>
      <c r="AI12" s="33">
        <v>0.3</v>
      </c>
      <c r="AJ12" s="32">
        <v>97.7</v>
      </c>
      <c r="AK12" s="35">
        <v>2.6</v>
      </c>
      <c r="AL12" s="32">
        <v>30.6</v>
      </c>
      <c r="AM12" s="32">
        <v>15</v>
      </c>
      <c r="AN12" s="33"/>
      <c r="AO12" s="33"/>
      <c r="AP12" s="32"/>
      <c r="AQ12" s="36">
        <f t="shared" si="0"/>
        <v>3227.6000000000004</v>
      </c>
      <c r="AR12" s="33">
        <f t="shared" si="1"/>
        <v>2773.4000000000005</v>
      </c>
      <c r="AS12" s="37">
        <v>471</v>
      </c>
      <c r="AT12" s="37"/>
      <c r="AU12" s="41">
        <f t="shared" si="2"/>
        <v>5888</v>
      </c>
      <c r="AV12" s="44"/>
      <c r="AW12" s="19">
        <v>16679</v>
      </c>
    </row>
    <row r="13" spans="1:49" ht="18.75">
      <c r="A13" s="5">
        <v>7</v>
      </c>
      <c r="B13" s="1" t="s">
        <v>26</v>
      </c>
      <c r="C13" s="32">
        <v>821.7</v>
      </c>
      <c r="D13" s="32">
        <v>248.2</v>
      </c>
      <c r="E13" s="32"/>
      <c r="F13" s="32">
        <v>1700</v>
      </c>
      <c r="G13" s="32"/>
      <c r="H13" s="32">
        <v>140</v>
      </c>
      <c r="I13" s="32">
        <v>410</v>
      </c>
      <c r="J13" s="32">
        <v>70</v>
      </c>
      <c r="K13" s="32">
        <v>9</v>
      </c>
      <c r="L13" s="32">
        <v>35</v>
      </c>
      <c r="M13" s="32">
        <v>18.8</v>
      </c>
      <c r="N13" s="32">
        <v>10.5</v>
      </c>
      <c r="O13" s="32">
        <v>0.3</v>
      </c>
      <c r="P13" s="32">
        <v>21.9</v>
      </c>
      <c r="Q13" s="32">
        <v>37.6</v>
      </c>
      <c r="R13" s="33">
        <v>9</v>
      </c>
      <c r="S13" s="32">
        <v>7.6</v>
      </c>
      <c r="T13" s="33">
        <v>11.2</v>
      </c>
      <c r="U13" s="33">
        <v>4.4</v>
      </c>
      <c r="V13" s="33">
        <v>6.1</v>
      </c>
      <c r="W13" s="32">
        <v>10.9</v>
      </c>
      <c r="X13" s="33"/>
      <c r="Y13" s="32">
        <v>3.7</v>
      </c>
      <c r="Z13" s="32">
        <f>7+7.1</f>
        <v>14.1</v>
      </c>
      <c r="AA13" s="34">
        <v>6.2</v>
      </c>
      <c r="AB13" s="33">
        <v>0</v>
      </c>
      <c r="AC13" s="32">
        <v>2.3</v>
      </c>
      <c r="AD13" s="32">
        <v>86.8</v>
      </c>
      <c r="AE13" s="32">
        <v>6</v>
      </c>
      <c r="AF13" s="33">
        <v>0</v>
      </c>
      <c r="AG13" s="32"/>
      <c r="AH13" s="32">
        <v>0.3</v>
      </c>
      <c r="AI13" s="33">
        <v>0.9</v>
      </c>
      <c r="AJ13" s="32">
        <v>33.6</v>
      </c>
      <c r="AK13" s="35">
        <v>7.4</v>
      </c>
      <c r="AL13" s="32">
        <v>18</v>
      </c>
      <c r="AM13" s="32">
        <v>15</v>
      </c>
      <c r="AN13" s="33"/>
      <c r="AO13" s="33"/>
      <c r="AP13" s="32"/>
      <c r="AQ13" s="36">
        <f t="shared" si="0"/>
        <v>3766.5000000000005</v>
      </c>
      <c r="AR13" s="33">
        <f t="shared" si="1"/>
        <v>3725.2000000000003</v>
      </c>
      <c r="AS13" s="37">
        <v>618</v>
      </c>
      <c r="AT13" s="37"/>
      <c r="AU13" s="41">
        <f t="shared" si="2"/>
        <v>6028</v>
      </c>
      <c r="AV13" s="44"/>
      <c r="AW13" s="19">
        <v>16679</v>
      </c>
    </row>
    <row r="14" spans="1:49" ht="18.75">
      <c r="A14" s="5">
        <v>8</v>
      </c>
      <c r="B14" s="1" t="s">
        <v>30</v>
      </c>
      <c r="C14" s="32">
        <v>1566.7</v>
      </c>
      <c r="D14" s="32">
        <v>473.1</v>
      </c>
      <c r="E14" s="32"/>
      <c r="F14" s="32">
        <v>1700</v>
      </c>
      <c r="G14" s="32"/>
      <c r="H14" s="32"/>
      <c r="I14" s="32">
        <v>480</v>
      </c>
      <c r="J14" s="32">
        <v>140</v>
      </c>
      <c r="K14" s="32"/>
      <c r="L14" s="32">
        <v>38</v>
      </c>
      <c r="M14" s="32"/>
      <c r="N14" s="32">
        <v>16.3</v>
      </c>
      <c r="O14" s="32">
        <v>1.8</v>
      </c>
      <c r="P14" s="32">
        <v>2.2</v>
      </c>
      <c r="Q14" s="32">
        <v>37.6</v>
      </c>
      <c r="R14" s="33">
        <v>11</v>
      </c>
      <c r="S14" s="32">
        <v>8.8</v>
      </c>
      <c r="T14" s="33">
        <v>80</v>
      </c>
      <c r="U14" s="33">
        <v>6.5</v>
      </c>
      <c r="V14" s="33">
        <v>10</v>
      </c>
      <c r="W14" s="32">
        <v>10</v>
      </c>
      <c r="X14" s="33"/>
      <c r="Y14" s="32">
        <v>5.5</v>
      </c>
      <c r="Z14" s="32">
        <v>15.8</v>
      </c>
      <c r="AA14" s="34">
        <v>9.3</v>
      </c>
      <c r="AB14" s="33">
        <v>2.8</v>
      </c>
      <c r="AC14" s="32">
        <v>8.9</v>
      </c>
      <c r="AD14" s="32">
        <v>77.6</v>
      </c>
      <c r="AE14" s="32">
        <v>6</v>
      </c>
      <c r="AF14" s="33">
        <v>5.3</v>
      </c>
      <c r="AG14" s="32"/>
      <c r="AH14" s="32">
        <v>57.7</v>
      </c>
      <c r="AI14" s="33">
        <v>0.3</v>
      </c>
      <c r="AJ14" s="32">
        <v>127.5</v>
      </c>
      <c r="AK14" s="35">
        <v>0</v>
      </c>
      <c r="AL14" s="32">
        <v>3.6</v>
      </c>
      <c r="AM14" s="32">
        <v>15</v>
      </c>
      <c r="AN14" s="33"/>
      <c r="AO14" s="33"/>
      <c r="AP14" s="32"/>
      <c r="AQ14" s="36">
        <f t="shared" si="0"/>
        <v>4917.300000000002</v>
      </c>
      <c r="AR14" s="33">
        <f t="shared" si="1"/>
        <v>4732.100000000002</v>
      </c>
      <c r="AS14" s="37">
        <f>668-3+2+1-4-1</f>
        <v>663</v>
      </c>
      <c r="AT14" s="37"/>
      <c r="AU14" s="41">
        <f t="shared" si="2"/>
        <v>7137</v>
      </c>
      <c r="AV14" s="44"/>
      <c r="AW14" s="19">
        <v>16679</v>
      </c>
    </row>
    <row r="15" spans="1:49" ht="18.75">
      <c r="A15" s="5">
        <v>9</v>
      </c>
      <c r="B15" s="1" t="s">
        <v>22</v>
      </c>
      <c r="C15" s="32">
        <v>819.8</v>
      </c>
      <c r="D15" s="32">
        <v>247.6</v>
      </c>
      <c r="E15" s="32"/>
      <c r="F15" s="32"/>
      <c r="G15" s="32">
        <v>220</v>
      </c>
      <c r="H15" s="32">
        <v>25</v>
      </c>
      <c r="I15" s="32">
        <v>100</v>
      </c>
      <c r="J15" s="32">
        <v>15</v>
      </c>
      <c r="K15" s="32">
        <v>2</v>
      </c>
      <c r="L15" s="32">
        <v>10</v>
      </c>
      <c r="M15" s="32">
        <v>4.7</v>
      </c>
      <c r="N15" s="32">
        <v>10.5</v>
      </c>
      <c r="O15" s="32">
        <v>1</v>
      </c>
      <c r="P15" s="32"/>
      <c r="Q15" s="32">
        <v>37.6</v>
      </c>
      <c r="R15" s="33">
        <v>9</v>
      </c>
      <c r="S15" s="32">
        <v>7.6</v>
      </c>
      <c r="T15" s="33"/>
      <c r="U15" s="33">
        <v>3.4</v>
      </c>
      <c r="V15" s="33">
        <v>4.6</v>
      </c>
      <c r="W15" s="32">
        <v>12</v>
      </c>
      <c r="X15" s="33">
        <v>6</v>
      </c>
      <c r="Y15" s="32">
        <v>2</v>
      </c>
      <c r="Z15" s="32">
        <v>8.2</v>
      </c>
      <c r="AA15" s="34">
        <v>6</v>
      </c>
      <c r="AB15" s="33">
        <v>5.6</v>
      </c>
      <c r="AC15" s="32">
        <v>1</v>
      </c>
      <c r="AD15" s="32">
        <v>56</v>
      </c>
      <c r="AE15" s="32">
        <v>5</v>
      </c>
      <c r="AF15" s="33">
        <v>0</v>
      </c>
      <c r="AG15" s="32"/>
      <c r="AH15" s="32">
        <v>61.1</v>
      </c>
      <c r="AI15" s="33">
        <v>0.2</v>
      </c>
      <c r="AJ15" s="32">
        <v>11.2</v>
      </c>
      <c r="AK15" s="35">
        <v>2.3</v>
      </c>
      <c r="AL15" s="32">
        <v>1.8</v>
      </c>
      <c r="AM15" s="32">
        <v>14.6</v>
      </c>
      <c r="AN15" s="33"/>
      <c r="AO15" s="33"/>
      <c r="AP15" s="32"/>
      <c r="AQ15" s="36">
        <f t="shared" si="0"/>
        <v>1710.7999999999995</v>
      </c>
      <c r="AR15" s="33">
        <f t="shared" si="1"/>
        <v>1636.1999999999996</v>
      </c>
      <c r="AS15" s="37">
        <v>206</v>
      </c>
      <c r="AT15" s="37"/>
      <c r="AU15" s="41">
        <f t="shared" si="2"/>
        <v>7943</v>
      </c>
      <c r="AV15" s="44"/>
      <c r="AW15" s="19">
        <v>16679</v>
      </c>
    </row>
    <row r="16" spans="1:49" ht="18.75">
      <c r="A16" s="5">
        <v>10</v>
      </c>
      <c r="B16" s="1" t="s">
        <v>32</v>
      </c>
      <c r="C16" s="32">
        <v>732.6</v>
      </c>
      <c r="D16" s="32">
        <v>221.3</v>
      </c>
      <c r="E16" s="32"/>
      <c r="F16" s="32"/>
      <c r="G16" s="32">
        <v>600</v>
      </c>
      <c r="H16" s="32">
        <v>50</v>
      </c>
      <c r="I16" s="32">
        <v>600</v>
      </c>
      <c r="J16" s="32">
        <v>60</v>
      </c>
      <c r="K16" s="32">
        <v>7</v>
      </c>
      <c r="L16" s="32">
        <v>28</v>
      </c>
      <c r="M16" s="32">
        <v>3.8</v>
      </c>
      <c r="N16" s="32">
        <v>10.5</v>
      </c>
      <c r="O16" s="32">
        <v>2</v>
      </c>
      <c r="P16" s="32"/>
      <c r="Q16" s="32">
        <v>37.6</v>
      </c>
      <c r="R16" s="33">
        <v>11</v>
      </c>
      <c r="S16" s="32">
        <v>8.8</v>
      </c>
      <c r="T16" s="33">
        <v>10</v>
      </c>
      <c r="U16" s="33">
        <v>5.7</v>
      </c>
      <c r="V16" s="33">
        <v>7.8</v>
      </c>
      <c r="W16" s="32">
        <v>10</v>
      </c>
      <c r="X16" s="33">
        <v>707</v>
      </c>
      <c r="Y16" s="32">
        <v>2.6</v>
      </c>
      <c r="Z16" s="32">
        <v>11.7</v>
      </c>
      <c r="AA16" s="34">
        <v>7.3</v>
      </c>
      <c r="AB16" s="33">
        <v>5.6</v>
      </c>
      <c r="AC16" s="32">
        <v>5.1</v>
      </c>
      <c r="AD16" s="32">
        <v>42.4</v>
      </c>
      <c r="AE16" s="32">
        <v>5</v>
      </c>
      <c r="AF16" s="33">
        <v>5.2</v>
      </c>
      <c r="AG16" s="32"/>
      <c r="AH16" s="32">
        <v>132.7</v>
      </c>
      <c r="AI16" s="33">
        <v>1.1</v>
      </c>
      <c r="AJ16" s="32">
        <v>111.9</v>
      </c>
      <c r="AK16" s="35">
        <v>0.6</v>
      </c>
      <c r="AL16" s="32"/>
      <c r="AM16" s="32">
        <v>15</v>
      </c>
      <c r="AN16" s="33"/>
      <c r="AO16" s="33"/>
      <c r="AP16" s="32"/>
      <c r="AQ16" s="36">
        <f t="shared" si="0"/>
        <v>3459.2999999999997</v>
      </c>
      <c r="AR16" s="33">
        <f t="shared" si="1"/>
        <v>3214.1</v>
      </c>
      <c r="AS16" s="37">
        <v>393</v>
      </c>
      <c r="AT16" s="37"/>
      <c r="AU16" s="41">
        <f t="shared" si="2"/>
        <v>8178</v>
      </c>
      <c r="AV16" s="44"/>
      <c r="AW16" s="19">
        <v>16679</v>
      </c>
    </row>
    <row r="17" spans="1:49" ht="18.75">
      <c r="A17" s="5">
        <v>11</v>
      </c>
      <c r="B17" s="1" t="s">
        <v>3</v>
      </c>
      <c r="C17" s="32">
        <v>694.4</v>
      </c>
      <c r="D17" s="32">
        <v>209.7</v>
      </c>
      <c r="E17" s="32"/>
      <c r="F17" s="32">
        <v>1150</v>
      </c>
      <c r="G17" s="32"/>
      <c r="H17" s="32">
        <v>15</v>
      </c>
      <c r="I17" s="32">
        <v>290</v>
      </c>
      <c r="J17" s="32">
        <v>25</v>
      </c>
      <c r="K17" s="32">
        <v>5</v>
      </c>
      <c r="L17" s="32">
        <v>13</v>
      </c>
      <c r="M17" s="32">
        <v>6.9</v>
      </c>
      <c r="N17" s="32">
        <v>10.5</v>
      </c>
      <c r="O17" s="32">
        <v>0.7</v>
      </c>
      <c r="P17" s="32"/>
      <c r="Q17" s="32">
        <v>37.6</v>
      </c>
      <c r="R17" s="33">
        <v>9</v>
      </c>
      <c r="S17" s="32">
        <v>7.6</v>
      </c>
      <c r="T17" s="33">
        <v>30</v>
      </c>
      <c r="U17" s="33">
        <v>5.3</v>
      </c>
      <c r="V17" s="33">
        <v>5</v>
      </c>
      <c r="W17" s="32">
        <v>10</v>
      </c>
      <c r="X17" s="33"/>
      <c r="Y17" s="32">
        <v>2.3</v>
      </c>
      <c r="Z17" s="32">
        <v>7</v>
      </c>
      <c r="AA17" s="34">
        <v>3.5</v>
      </c>
      <c r="AB17" s="33">
        <v>5.6</v>
      </c>
      <c r="AC17" s="32">
        <v>0</v>
      </c>
      <c r="AD17" s="32">
        <v>53.4</v>
      </c>
      <c r="AE17" s="32">
        <v>5</v>
      </c>
      <c r="AF17" s="33">
        <v>0</v>
      </c>
      <c r="AG17" s="33"/>
      <c r="AH17" s="32">
        <v>1254.4</v>
      </c>
      <c r="AI17" s="33">
        <v>0.2</v>
      </c>
      <c r="AJ17" s="32">
        <v>11.2</v>
      </c>
      <c r="AK17" s="35">
        <v>8.7</v>
      </c>
      <c r="AL17" s="32"/>
      <c r="AM17" s="32">
        <v>10</v>
      </c>
      <c r="AN17" s="33"/>
      <c r="AO17" s="33"/>
      <c r="AP17" s="32"/>
      <c r="AQ17" s="36">
        <f t="shared" si="0"/>
        <v>3885.9999999999995</v>
      </c>
      <c r="AR17" s="33">
        <f t="shared" si="1"/>
        <v>2611.7</v>
      </c>
      <c r="AS17" s="37">
        <f>283+9-1-5</f>
        <v>286</v>
      </c>
      <c r="AT17" s="37"/>
      <c r="AU17" s="41">
        <f t="shared" si="2"/>
        <v>9132</v>
      </c>
      <c r="AV17" s="44"/>
      <c r="AW17" s="19">
        <v>16679</v>
      </c>
    </row>
    <row r="18" spans="1:49" ht="18.75">
      <c r="A18" s="5">
        <v>12</v>
      </c>
      <c r="B18" s="1" t="s">
        <v>27</v>
      </c>
      <c r="C18" s="32">
        <v>821.7</v>
      </c>
      <c r="D18" s="32">
        <v>248.2</v>
      </c>
      <c r="E18" s="32"/>
      <c r="F18" s="32">
        <v>2050</v>
      </c>
      <c r="G18" s="32"/>
      <c r="H18" s="32">
        <v>35</v>
      </c>
      <c r="I18" s="32">
        <v>700</v>
      </c>
      <c r="J18" s="32">
        <v>60</v>
      </c>
      <c r="K18" s="32">
        <v>9</v>
      </c>
      <c r="L18" s="32">
        <v>59</v>
      </c>
      <c r="M18" s="32">
        <v>1.9</v>
      </c>
      <c r="N18" s="32">
        <v>10.5</v>
      </c>
      <c r="O18" s="32">
        <v>0.7</v>
      </c>
      <c r="P18" s="32"/>
      <c r="Q18" s="32">
        <v>37.6</v>
      </c>
      <c r="R18" s="33">
        <v>11</v>
      </c>
      <c r="S18" s="32">
        <v>7.6</v>
      </c>
      <c r="T18" s="33">
        <v>3</v>
      </c>
      <c r="U18" s="33">
        <v>7.1</v>
      </c>
      <c r="V18" s="33">
        <v>6.1</v>
      </c>
      <c r="W18" s="32">
        <v>10</v>
      </c>
      <c r="X18" s="33"/>
      <c r="Y18" s="32">
        <v>5.6</v>
      </c>
      <c r="Z18" s="32">
        <v>8.5</v>
      </c>
      <c r="AA18" s="34">
        <v>4.2</v>
      </c>
      <c r="AB18" s="33">
        <v>5.6</v>
      </c>
      <c r="AC18" s="32">
        <v>11.3</v>
      </c>
      <c r="AD18" s="32">
        <v>60</v>
      </c>
      <c r="AE18" s="32">
        <v>6</v>
      </c>
      <c r="AF18" s="33">
        <v>0</v>
      </c>
      <c r="AG18" s="32"/>
      <c r="AH18" s="32">
        <v>249</v>
      </c>
      <c r="AI18" s="33">
        <v>0.9</v>
      </c>
      <c r="AJ18" s="32">
        <v>29.7</v>
      </c>
      <c r="AK18" s="35">
        <v>2</v>
      </c>
      <c r="AL18" s="32">
        <v>10.8</v>
      </c>
      <c r="AM18" s="32">
        <v>15</v>
      </c>
      <c r="AN18" s="33"/>
      <c r="AO18" s="33"/>
      <c r="AP18" s="32"/>
      <c r="AQ18" s="36">
        <f t="shared" si="0"/>
        <v>4487</v>
      </c>
      <c r="AR18" s="33">
        <f t="shared" si="1"/>
        <v>4206.3</v>
      </c>
      <c r="AS18" s="37">
        <v>450</v>
      </c>
      <c r="AT18" s="37"/>
      <c r="AU18" s="41">
        <f t="shared" si="2"/>
        <v>9347</v>
      </c>
      <c r="AV18" s="44"/>
      <c r="AW18" s="19">
        <v>16679</v>
      </c>
    </row>
    <row r="19" spans="1:49" ht="18.75">
      <c r="A19" s="5">
        <v>13</v>
      </c>
      <c r="B19" s="1" t="s">
        <v>13</v>
      </c>
      <c r="C19" s="32">
        <v>925.8</v>
      </c>
      <c r="D19" s="32">
        <v>279.6</v>
      </c>
      <c r="E19" s="32"/>
      <c r="F19" s="32"/>
      <c r="G19" s="32">
        <v>300</v>
      </c>
      <c r="H19" s="32">
        <v>23</v>
      </c>
      <c r="I19" s="32">
        <v>230</v>
      </c>
      <c r="J19" s="32"/>
      <c r="K19" s="32"/>
      <c r="L19" s="32">
        <v>9</v>
      </c>
      <c r="M19" s="32">
        <v>3.8</v>
      </c>
      <c r="N19" s="32">
        <v>17.8</v>
      </c>
      <c r="O19" s="32">
        <v>0.3</v>
      </c>
      <c r="P19" s="32">
        <v>39.2</v>
      </c>
      <c r="Q19" s="32">
        <v>37.6</v>
      </c>
      <c r="R19" s="33">
        <v>9</v>
      </c>
      <c r="S19" s="32">
        <v>7.6</v>
      </c>
      <c r="T19" s="33"/>
      <c r="U19" s="33">
        <v>4.4</v>
      </c>
      <c r="V19" s="33">
        <v>9</v>
      </c>
      <c r="W19" s="32">
        <v>10</v>
      </c>
      <c r="X19" s="33">
        <v>8</v>
      </c>
      <c r="Y19" s="32">
        <v>3.5</v>
      </c>
      <c r="Z19" s="32">
        <f>4.7+5.1</f>
        <v>9.8</v>
      </c>
      <c r="AA19" s="34">
        <v>3.3</v>
      </c>
      <c r="AB19" s="33">
        <v>5.6</v>
      </c>
      <c r="AC19" s="32">
        <v>0.8</v>
      </c>
      <c r="AD19" s="32">
        <v>47</v>
      </c>
      <c r="AE19" s="32">
        <v>5</v>
      </c>
      <c r="AF19" s="33">
        <v>0</v>
      </c>
      <c r="AG19" s="33"/>
      <c r="AH19" s="32">
        <v>88.4</v>
      </c>
      <c r="AI19" s="33">
        <v>0.3</v>
      </c>
      <c r="AJ19" s="32">
        <v>7.3</v>
      </c>
      <c r="AK19" s="35">
        <v>4.4</v>
      </c>
      <c r="AL19" s="32"/>
      <c r="AM19" s="32">
        <v>15</v>
      </c>
      <c r="AN19" s="33"/>
      <c r="AO19" s="33"/>
      <c r="AP19" s="32"/>
      <c r="AQ19" s="36">
        <f t="shared" si="0"/>
        <v>2104.5</v>
      </c>
      <c r="AR19" s="33">
        <f t="shared" si="1"/>
        <v>2004.3999999999996</v>
      </c>
      <c r="AS19" s="37">
        <v>195</v>
      </c>
      <c r="AT19" s="37"/>
      <c r="AU19" s="41">
        <f t="shared" si="2"/>
        <v>10279</v>
      </c>
      <c r="AV19" s="44"/>
      <c r="AW19" s="19">
        <v>16679</v>
      </c>
    </row>
    <row r="20" spans="1:49" ht="18.75">
      <c r="A20" s="5">
        <v>14</v>
      </c>
      <c r="B20" s="1" t="s">
        <v>36</v>
      </c>
      <c r="C20" s="32">
        <v>880.9</v>
      </c>
      <c r="D20" s="32">
        <v>266</v>
      </c>
      <c r="E20" s="32"/>
      <c r="F20" s="32"/>
      <c r="G20" s="32">
        <v>180</v>
      </c>
      <c r="H20" s="32">
        <v>1</v>
      </c>
      <c r="I20" s="32">
        <v>410</v>
      </c>
      <c r="J20" s="32">
        <v>38</v>
      </c>
      <c r="K20" s="32">
        <v>6</v>
      </c>
      <c r="L20" s="32">
        <v>9</v>
      </c>
      <c r="M20" s="32"/>
      <c r="N20" s="32">
        <v>10.5</v>
      </c>
      <c r="O20" s="32">
        <v>0.7</v>
      </c>
      <c r="P20" s="32"/>
      <c r="Q20" s="32">
        <v>37.6</v>
      </c>
      <c r="R20" s="33">
        <v>9</v>
      </c>
      <c r="S20" s="32">
        <v>7.6</v>
      </c>
      <c r="T20" s="33">
        <v>4</v>
      </c>
      <c r="U20" s="33">
        <v>5.5</v>
      </c>
      <c r="V20" s="33">
        <v>7</v>
      </c>
      <c r="W20" s="32">
        <v>10</v>
      </c>
      <c r="X20" s="33">
        <v>7</v>
      </c>
      <c r="Y20" s="32">
        <v>3.7</v>
      </c>
      <c r="Z20" s="32">
        <f>7+5.5</f>
        <v>12.5</v>
      </c>
      <c r="AA20" s="34">
        <v>7</v>
      </c>
      <c r="AB20" s="33">
        <v>7</v>
      </c>
      <c r="AC20" s="32">
        <v>7.4</v>
      </c>
      <c r="AD20" s="32">
        <v>38.6</v>
      </c>
      <c r="AE20" s="32">
        <v>5</v>
      </c>
      <c r="AF20" s="33">
        <v>0</v>
      </c>
      <c r="AG20" s="32"/>
      <c r="AH20" s="32">
        <v>3</v>
      </c>
      <c r="AI20" s="33">
        <v>0.4</v>
      </c>
      <c r="AJ20" s="32">
        <v>20.7</v>
      </c>
      <c r="AK20" s="35">
        <v>0</v>
      </c>
      <c r="AL20" s="32"/>
      <c r="AM20" s="32">
        <v>15</v>
      </c>
      <c r="AN20" s="33"/>
      <c r="AO20" s="33"/>
      <c r="AP20" s="32"/>
      <c r="AQ20" s="36">
        <f t="shared" si="0"/>
        <v>2010.1000000000001</v>
      </c>
      <c r="AR20" s="33">
        <f t="shared" si="1"/>
        <v>1986.4</v>
      </c>
      <c r="AS20" s="37">
        <v>176</v>
      </c>
      <c r="AT20" s="37"/>
      <c r="AU20" s="41">
        <f t="shared" si="2"/>
        <v>11286</v>
      </c>
      <c r="AV20" s="44"/>
      <c r="AW20" s="19">
        <v>16679</v>
      </c>
    </row>
    <row r="21" spans="1:49" ht="18.75">
      <c r="A21" s="5">
        <v>15</v>
      </c>
      <c r="B21" s="1" t="s">
        <v>12</v>
      </c>
      <c r="C21" s="32">
        <v>918.7</v>
      </c>
      <c r="D21" s="32">
        <v>277.4</v>
      </c>
      <c r="E21" s="32"/>
      <c r="F21" s="32"/>
      <c r="G21" s="32">
        <v>300</v>
      </c>
      <c r="H21" s="32">
        <v>20</v>
      </c>
      <c r="I21" s="32">
        <v>430</v>
      </c>
      <c r="J21" s="32">
        <v>2</v>
      </c>
      <c r="K21" s="32">
        <v>2</v>
      </c>
      <c r="L21" s="32">
        <v>9</v>
      </c>
      <c r="M21" s="32"/>
      <c r="N21" s="32">
        <v>10.5</v>
      </c>
      <c r="O21" s="32">
        <v>0</v>
      </c>
      <c r="P21" s="32"/>
      <c r="Q21" s="32">
        <v>37.6</v>
      </c>
      <c r="R21" s="33">
        <v>10.5</v>
      </c>
      <c r="S21" s="32">
        <v>7.6</v>
      </c>
      <c r="T21" s="33"/>
      <c r="U21" s="33">
        <v>4.4</v>
      </c>
      <c r="V21" s="33">
        <v>4.5</v>
      </c>
      <c r="W21" s="32">
        <v>10</v>
      </c>
      <c r="X21" s="33">
        <v>8</v>
      </c>
      <c r="Y21" s="32">
        <v>3.3</v>
      </c>
      <c r="Z21" s="32">
        <v>4.7</v>
      </c>
      <c r="AA21" s="34">
        <v>4.5</v>
      </c>
      <c r="AB21" s="33">
        <v>2.8</v>
      </c>
      <c r="AC21" s="32">
        <v>0</v>
      </c>
      <c r="AD21" s="32">
        <v>23</v>
      </c>
      <c r="AE21" s="32">
        <v>5</v>
      </c>
      <c r="AF21" s="33">
        <v>0</v>
      </c>
      <c r="AG21" s="33"/>
      <c r="AH21" s="32">
        <v>16.8</v>
      </c>
      <c r="AI21" s="33">
        <v>0.2</v>
      </c>
      <c r="AJ21" s="32">
        <v>5.8</v>
      </c>
      <c r="AK21" s="35">
        <v>4.1</v>
      </c>
      <c r="AL21" s="32"/>
      <c r="AM21" s="32">
        <v>15</v>
      </c>
      <c r="AN21" s="33"/>
      <c r="AO21" s="33"/>
      <c r="AP21" s="32"/>
      <c r="AQ21" s="36">
        <f t="shared" si="0"/>
        <v>2137.4</v>
      </c>
      <c r="AR21" s="33">
        <f t="shared" si="1"/>
        <v>2110.7</v>
      </c>
      <c r="AS21" s="37">
        <f>186+2-1</f>
        <v>187</v>
      </c>
      <c r="AT21" s="37"/>
      <c r="AU21" s="41">
        <f t="shared" si="2"/>
        <v>11287</v>
      </c>
      <c r="AV21" s="44"/>
      <c r="AW21" s="19">
        <v>16679</v>
      </c>
    </row>
    <row r="22" spans="1:49" ht="18.75">
      <c r="A22" s="5">
        <v>16</v>
      </c>
      <c r="B22" s="1" t="s">
        <v>25</v>
      </c>
      <c r="C22" s="32">
        <v>631.5</v>
      </c>
      <c r="D22" s="32">
        <v>190.7</v>
      </c>
      <c r="E22" s="32"/>
      <c r="F22" s="32">
        <v>600</v>
      </c>
      <c r="G22" s="32">
        <v>318.7</v>
      </c>
      <c r="H22" s="32">
        <v>9</v>
      </c>
      <c r="I22" s="32">
        <v>330</v>
      </c>
      <c r="J22" s="32">
        <v>70</v>
      </c>
      <c r="K22" s="32"/>
      <c r="L22" s="32">
        <v>18</v>
      </c>
      <c r="M22" s="32"/>
      <c r="N22" s="32">
        <v>0</v>
      </c>
      <c r="O22" s="32">
        <v>0</v>
      </c>
      <c r="P22" s="32"/>
      <c r="Q22" s="36">
        <f>37.6+1.7</f>
        <v>39.300000000000004</v>
      </c>
      <c r="R22" s="38">
        <v>10</v>
      </c>
      <c r="S22" s="32">
        <v>7.6</v>
      </c>
      <c r="T22" s="33">
        <v>9</v>
      </c>
      <c r="U22" s="33">
        <v>4.4</v>
      </c>
      <c r="V22" s="33">
        <v>4</v>
      </c>
      <c r="W22" s="32">
        <v>12</v>
      </c>
      <c r="X22" s="33">
        <v>300</v>
      </c>
      <c r="Y22" s="32">
        <v>2.7</v>
      </c>
      <c r="Z22" s="32">
        <v>5.2</v>
      </c>
      <c r="AA22" s="34">
        <v>5.4</v>
      </c>
      <c r="AB22" s="33">
        <v>8.4</v>
      </c>
      <c r="AC22" s="32">
        <v>4.5</v>
      </c>
      <c r="AD22" s="32">
        <v>40.2</v>
      </c>
      <c r="AE22" s="32">
        <v>6</v>
      </c>
      <c r="AF22" s="33">
        <v>4.8</v>
      </c>
      <c r="AG22" s="32"/>
      <c r="AH22" s="32">
        <v>144.3</v>
      </c>
      <c r="AI22" s="33">
        <v>0.2</v>
      </c>
      <c r="AJ22" s="32">
        <v>27.2</v>
      </c>
      <c r="AK22" s="35">
        <v>4.8</v>
      </c>
      <c r="AL22" s="32"/>
      <c r="AM22" s="32">
        <v>15</v>
      </c>
      <c r="AN22" s="33"/>
      <c r="AO22" s="33"/>
      <c r="AP22" s="32"/>
      <c r="AQ22" s="36">
        <f t="shared" si="0"/>
        <v>2822.9</v>
      </c>
      <c r="AR22" s="33">
        <f t="shared" si="1"/>
        <v>2646.6</v>
      </c>
      <c r="AS22" s="37">
        <f>196+7</f>
        <v>203</v>
      </c>
      <c r="AT22" s="37"/>
      <c r="AU22" s="41">
        <f t="shared" si="2"/>
        <v>13037</v>
      </c>
      <c r="AV22" s="44"/>
      <c r="AW22" s="19">
        <v>16679</v>
      </c>
    </row>
    <row r="23" spans="1:49" ht="18.75">
      <c r="A23" s="5">
        <v>17</v>
      </c>
      <c r="B23" s="1" t="s">
        <v>7</v>
      </c>
      <c r="C23" s="32">
        <v>737.1</v>
      </c>
      <c r="D23" s="32">
        <v>222.6</v>
      </c>
      <c r="E23" s="32"/>
      <c r="F23" s="32"/>
      <c r="G23" s="32"/>
      <c r="H23" s="32">
        <v>367.6</v>
      </c>
      <c r="I23" s="32">
        <v>300</v>
      </c>
      <c r="J23" s="32">
        <v>40</v>
      </c>
      <c r="K23" s="32"/>
      <c r="L23" s="32">
        <v>17</v>
      </c>
      <c r="M23" s="32">
        <v>12</v>
      </c>
      <c r="N23" s="32">
        <v>10.5</v>
      </c>
      <c r="O23" s="32">
        <v>0.3</v>
      </c>
      <c r="P23" s="32"/>
      <c r="Q23" s="32">
        <v>37.6</v>
      </c>
      <c r="R23" s="33">
        <v>9</v>
      </c>
      <c r="S23" s="32">
        <v>10.1</v>
      </c>
      <c r="T23" s="33"/>
      <c r="U23" s="33">
        <v>3</v>
      </c>
      <c r="V23" s="33">
        <v>5</v>
      </c>
      <c r="W23" s="32">
        <v>10</v>
      </c>
      <c r="X23" s="33"/>
      <c r="Y23" s="32">
        <v>2</v>
      </c>
      <c r="Z23" s="32">
        <v>20</v>
      </c>
      <c r="AA23" s="34">
        <v>4.3</v>
      </c>
      <c r="AB23" s="33">
        <v>5.6</v>
      </c>
      <c r="AC23" s="32">
        <v>4.9</v>
      </c>
      <c r="AD23" s="32">
        <v>41.8</v>
      </c>
      <c r="AE23" s="32">
        <v>5</v>
      </c>
      <c r="AF23" s="33">
        <v>6.6</v>
      </c>
      <c r="AG23" s="33">
        <v>402</v>
      </c>
      <c r="AH23" s="32">
        <v>59.3</v>
      </c>
      <c r="AI23" s="33">
        <v>0.2</v>
      </c>
      <c r="AJ23" s="32">
        <v>44.9</v>
      </c>
      <c r="AK23" s="35">
        <v>0</v>
      </c>
      <c r="AL23" s="32">
        <v>3.6</v>
      </c>
      <c r="AM23" s="32">
        <v>10</v>
      </c>
      <c r="AN23" s="33"/>
      <c r="AO23" s="33"/>
      <c r="AP23" s="32"/>
      <c r="AQ23" s="36">
        <f t="shared" si="0"/>
        <v>2392</v>
      </c>
      <c r="AR23" s="33">
        <f t="shared" si="1"/>
        <v>1885.7999999999997</v>
      </c>
      <c r="AS23" s="37">
        <v>48</v>
      </c>
      <c r="AT23" s="37">
        <v>93</v>
      </c>
      <c r="AU23" s="41">
        <f t="shared" si="2"/>
        <v>13374</v>
      </c>
      <c r="AV23" s="44"/>
      <c r="AW23" s="19">
        <v>16679</v>
      </c>
    </row>
    <row r="24" spans="1:49" ht="18.75">
      <c r="A24" s="5">
        <v>18</v>
      </c>
      <c r="B24" s="1" t="s">
        <v>28</v>
      </c>
      <c r="C24" s="32">
        <v>986.2</v>
      </c>
      <c r="D24" s="32">
        <v>297.8</v>
      </c>
      <c r="E24" s="32"/>
      <c r="F24" s="32"/>
      <c r="G24" s="32"/>
      <c r="H24" s="32">
        <v>1</v>
      </c>
      <c r="I24" s="32">
        <v>210</v>
      </c>
      <c r="J24" s="32">
        <v>10</v>
      </c>
      <c r="K24" s="32"/>
      <c r="L24" s="32">
        <v>7</v>
      </c>
      <c r="M24" s="32">
        <v>3.1</v>
      </c>
      <c r="N24" s="32">
        <v>10.5</v>
      </c>
      <c r="O24" s="32">
        <v>1</v>
      </c>
      <c r="P24" s="32"/>
      <c r="Q24" s="32">
        <v>37.6</v>
      </c>
      <c r="R24" s="33">
        <v>11</v>
      </c>
      <c r="S24" s="32">
        <v>7.6</v>
      </c>
      <c r="T24" s="33">
        <v>0</v>
      </c>
      <c r="U24" s="33">
        <v>4.5</v>
      </c>
      <c r="V24" s="33">
        <v>5.3</v>
      </c>
      <c r="W24" s="32">
        <v>10</v>
      </c>
      <c r="X24" s="33"/>
      <c r="Y24" s="32">
        <v>2</v>
      </c>
      <c r="Z24" s="32">
        <v>6.2</v>
      </c>
      <c r="AA24" s="34">
        <v>8.1</v>
      </c>
      <c r="AB24" s="33">
        <v>5.6</v>
      </c>
      <c r="AC24" s="32">
        <v>6.1</v>
      </c>
      <c r="AD24" s="32">
        <v>30.8</v>
      </c>
      <c r="AE24" s="32">
        <v>6</v>
      </c>
      <c r="AF24" s="33">
        <v>0</v>
      </c>
      <c r="AG24" s="32"/>
      <c r="AH24" s="32">
        <v>33.5</v>
      </c>
      <c r="AI24" s="33">
        <v>0.2</v>
      </c>
      <c r="AJ24" s="32">
        <v>6.6</v>
      </c>
      <c r="AK24" s="35">
        <v>4.7</v>
      </c>
      <c r="AL24" s="32"/>
      <c r="AM24" s="32">
        <v>15</v>
      </c>
      <c r="AN24" s="33">
        <v>450</v>
      </c>
      <c r="AO24" s="33">
        <v>7</v>
      </c>
      <c r="AP24" s="32"/>
      <c r="AQ24" s="36">
        <f t="shared" si="0"/>
        <v>2184.3999999999996</v>
      </c>
      <c r="AR24" s="33">
        <f t="shared" si="1"/>
        <v>2139.6</v>
      </c>
      <c r="AS24" s="37">
        <v>134</v>
      </c>
      <c r="AT24" s="37"/>
      <c r="AU24" s="42">
        <f t="shared" si="2"/>
        <v>15967</v>
      </c>
      <c r="AV24" s="44"/>
      <c r="AW24" s="19">
        <v>16679</v>
      </c>
    </row>
    <row r="25" spans="1:49" ht="18.75">
      <c r="A25" s="5">
        <v>19</v>
      </c>
      <c r="B25" s="1" t="s">
        <v>18</v>
      </c>
      <c r="C25" s="32">
        <v>757</v>
      </c>
      <c r="D25" s="32">
        <v>228.6</v>
      </c>
      <c r="E25" s="32"/>
      <c r="F25" s="32"/>
      <c r="G25" s="32">
        <v>100</v>
      </c>
      <c r="H25" s="32">
        <v>1</v>
      </c>
      <c r="I25" s="32">
        <v>110</v>
      </c>
      <c r="J25" s="32">
        <v>10</v>
      </c>
      <c r="K25" s="32">
        <v>2</v>
      </c>
      <c r="L25" s="32">
        <v>4</v>
      </c>
      <c r="M25" s="32">
        <v>4.7</v>
      </c>
      <c r="N25" s="32">
        <v>10.5</v>
      </c>
      <c r="O25" s="32">
        <v>0.3</v>
      </c>
      <c r="P25" s="32"/>
      <c r="Q25" s="32">
        <v>37.6</v>
      </c>
      <c r="R25" s="33">
        <v>9</v>
      </c>
      <c r="S25" s="32">
        <v>7.6</v>
      </c>
      <c r="T25" s="33"/>
      <c r="U25" s="33">
        <v>3.2</v>
      </c>
      <c r="V25" s="33">
        <v>7.5</v>
      </c>
      <c r="W25" s="32">
        <v>12</v>
      </c>
      <c r="X25" s="33">
        <v>8</v>
      </c>
      <c r="Y25" s="32">
        <v>1.8</v>
      </c>
      <c r="Z25" s="32">
        <v>7</v>
      </c>
      <c r="AA25" s="34">
        <v>4.7</v>
      </c>
      <c r="AB25" s="33">
        <v>5.6</v>
      </c>
      <c r="AC25" s="32">
        <v>3.2</v>
      </c>
      <c r="AD25" s="32">
        <v>12</v>
      </c>
      <c r="AE25" s="32">
        <v>5</v>
      </c>
      <c r="AF25" s="33">
        <v>0</v>
      </c>
      <c r="AG25" s="32"/>
      <c r="AH25" s="32">
        <v>0</v>
      </c>
      <c r="AI25" s="33"/>
      <c r="AJ25" s="32">
        <v>10.5</v>
      </c>
      <c r="AK25" s="35">
        <v>0</v>
      </c>
      <c r="AL25" s="32">
        <v>5.4</v>
      </c>
      <c r="AM25" s="32">
        <v>10</v>
      </c>
      <c r="AN25" s="33"/>
      <c r="AO25" s="33"/>
      <c r="AP25" s="32"/>
      <c r="AQ25" s="36">
        <f t="shared" si="0"/>
        <v>1378.1999999999998</v>
      </c>
      <c r="AR25" s="33">
        <f t="shared" si="1"/>
        <v>1367.6999999999998</v>
      </c>
      <c r="AS25" s="37">
        <v>82</v>
      </c>
      <c r="AT25" s="37"/>
      <c r="AU25" s="42">
        <f t="shared" si="2"/>
        <v>16679</v>
      </c>
      <c r="AV25" s="42">
        <v>16679</v>
      </c>
      <c r="AW25" s="19">
        <v>16679</v>
      </c>
    </row>
    <row r="26" spans="1:49" ht="18.75">
      <c r="A26" s="5">
        <v>20</v>
      </c>
      <c r="B26" s="1" t="s">
        <v>37</v>
      </c>
      <c r="C26" s="32">
        <v>817.2</v>
      </c>
      <c r="D26" s="32">
        <v>246.8</v>
      </c>
      <c r="E26" s="32"/>
      <c r="F26" s="32"/>
      <c r="G26" s="32">
        <v>150</v>
      </c>
      <c r="H26" s="32">
        <v>8</v>
      </c>
      <c r="I26" s="32">
        <v>230</v>
      </c>
      <c r="J26" s="32"/>
      <c r="K26" s="32"/>
      <c r="L26" s="32">
        <v>5.6</v>
      </c>
      <c r="M26" s="32"/>
      <c r="N26" s="32">
        <v>10.5</v>
      </c>
      <c r="O26" s="32">
        <v>0.3</v>
      </c>
      <c r="P26" s="32"/>
      <c r="Q26" s="32">
        <v>37.6</v>
      </c>
      <c r="R26" s="33">
        <v>9</v>
      </c>
      <c r="S26" s="32">
        <v>8.3</v>
      </c>
      <c r="T26" s="33"/>
      <c r="U26" s="33">
        <v>3.9</v>
      </c>
      <c r="V26" s="33">
        <v>4.1</v>
      </c>
      <c r="W26" s="32">
        <v>10</v>
      </c>
      <c r="X26" s="33">
        <v>4</v>
      </c>
      <c r="Y26" s="32">
        <v>2.5</v>
      </c>
      <c r="Z26" s="32">
        <v>6.6</v>
      </c>
      <c r="AA26" s="34">
        <v>7.5</v>
      </c>
      <c r="AB26" s="33">
        <v>2</v>
      </c>
      <c r="AC26" s="32">
        <v>0.4</v>
      </c>
      <c r="AD26" s="32">
        <v>27.6</v>
      </c>
      <c r="AE26" s="32">
        <v>5</v>
      </c>
      <c r="AF26" s="33">
        <v>0</v>
      </c>
      <c r="AG26" s="32"/>
      <c r="AH26" s="32">
        <v>0.9</v>
      </c>
      <c r="AI26" s="33">
        <v>0.2</v>
      </c>
      <c r="AJ26" s="32">
        <v>7.3</v>
      </c>
      <c r="AK26" s="35">
        <v>4</v>
      </c>
      <c r="AL26" s="32"/>
      <c r="AM26" s="32">
        <v>15</v>
      </c>
      <c r="AN26" s="33"/>
      <c r="AO26" s="33"/>
      <c r="AP26" s="32"/>
      <c r="AQ26" s="36">
        <f t="shared" si="0"/>
        <v>1624.2999999999997</v>
      </c>
      <c r="AR26" s="33">
        <f t="shared" si="1"/>
        <v>1612.0999999999997</v>
      </c>
      <c r="AS26" s="37">
        <v>87</v>
      </c>
      <c r="AT26" s="37"/>
      <c r="AU26" s="41">
        <f t="shared" si="2"/>
        <v>18530</v>
      </c>
      <c r="AV26" s="44"/>
      <c r="AW26" s="19">
        <v>16679</v>
      </c>
    </row>
    <row r="27" spans="1:49" ht="18.75">
      <c r="A27" s="5">
        <v>21</v>
      </c>
      <c r="B27" s="1" t="s">
        <v>24</v>
      </c>
      <c r="C27" s="32">
        <v>568.8</v>
      </c>
      <c r="D27" s="32">
        <v>171.8</v>
      </c>
      <c r="E27" s="32"/>
      <c r="F27" s="32">
        <v>1950</v>
      </c>
      <c r="G27" s="32"/>
      <c r="H27" s="32"/>
      <c r="I27" s="32">
        <v>230</v>
      </c>
      <c r="J27" s="32">
        <v>70</v>
      </c>
      <c r="K27" s="32"/>
      <c r="L27" s="32">
        <v>18</v>
      </c>
      <c r="M27" s="32"/>
      <c r="N27" s="32">
        <v>10.5</v>
      </c>
      <c r="O27" s="32">
        <v>0</v>
      </c>
      <c r="P27" s="32">
        <v>1.8</v>
      </c>
      <c r="Q27" s="32">
        <v>37.6</v>
      </c>
      <c r="R27" s="33">
        <v>9</v>
      </c>
      <c r="S27" s="32">
        <v>7.6</v>
      </c>
      <c r="T27" s="33">
        <v>9</v>
      </c>
      <c r="U27" s="33">
        <v>5</v>
      </c>
      <c r="V27" s="33">
        <v>4</v>
      </c>
      <c r="W27" s="32">
        <v>12</v>
      </c>
      <c r="X27" s="33"/>
      <c r="Y27" s="32">
        <v>3.9</v>
      </c>
      <c r="Z27" s="32">
        <v>7</v>
      </c>
      <c r="AA27" s="34">
        <v>5.7</v>
      </c>
      <c r="AB27" s="33">
        <v>5.6</v>
      </c>
      <c r="AC27" s="32">
        <v>0</v>
      </c>
      <c r="AD27" s="32">
        <v>46</v>
      </c>
      <c r="AE27" s="32">
        <v>6</v>
      </c>
      <c r="AF27" s="33">
        <v>0</v>
      </c>
      <c r="AG27" s="32"/>
      <c r="AH27" s="32">
        <v>33.4</v>
      </c>
      <c r="AI27" s="33">
        <v>0.1</v>
      </c>
      <c r="AJ27" s="32">
        <v>26.8</v>
      </c>
      <c r="AK27" s="35">
        <v>0</v>
      </c>
      <c r="AL27" s="32"/>
      <c r="AM27" s="32">
        <v>15</v>
      </c>
      <c r="AN27" s="33"/>
      <c r="AO27" s="33"/>
      <c r="AP27" s="32"/>
      <c r="AQ27" s="36">
        <f t="shared" si="0"/>
        <v>3254.6</v>
      </c>
      <c r="AR27" s="33">
        <f t="shared" si="1"/>
        <v>3194.3999999999996</v>
      </c>
      <c r="AS27" s="37">
        <v>172</v>
      </c>
      <c r="AT27" s="37"/>
      <c r="AU27" s="41">
        <f t="shared" si="2"/>
        <v>18572</v>
      </c>
      <c r="AV27" s="44"/>
      <c r="AW27" s="19">
        <v>16679</v>
      </c>
    </row>
    <row r="28" spans="1:49" ht="18.75">
      <c r="A28" s="5">
        <v>22</v>
      </c>
      <c r="B28" s="1" t="s">
        <v>15</v>
      </c>
      <c r="C28" s="32">
        <v>816.8</v>
      </c>
      <c r="D28" s="32">
        <v>246.7</v>
      </c>
      <c r="E28" s="32"/>
      <c r="F28" s="32"/>
      <c r="G28" s="32">
        <v>220</v>
      </c>
      <c r="H28" s="32"/>
      <c r="I28" s="32">
        <v>92.5</v>
      </c>
      <c r="J28" s="32"/>
      <c r="K28" s="32"/>
      <c r="L28" s="32">
        <v>2</v>
      </c>
      <c r="M28" s="32"/>
      <c r="N28" s="32">
        <v>10.5</v>
      </c>
      <c r="O28" s="32">
        <v>0.7</v>
      </c>
      <c r="P28" s="32"/>
      <c r="Q28" s="32">
        <v>37.6</v>
      </c>
      <c r="R28" s="33">
        <v>9</v>
      </c>
      <c r="S28" s="32">
        <v>7.6</v>
      </c>
      <c r="T28" s="33"/>
      <c r="U28" s="33">
        <v>3.3</v>
      </c>
      <c r="V28" s="33">
        <v>6</v>
      </c>
      <c r="W28" s="32">
        <v>10</v>
      </c>
      <c r="X28" s="33">
        <v>6</v>
      </c>
      <c r="Y28" s="32">
        <v>2.4</v>
      </c>
      <c r="Z28" s="32">
        <v>7.5</v>
      </c>
      <c r="AA28" s="34">
        <v>2.7</v>
      </c>
      <c r="AB28" s="33">
        <v>5.6</v>
      </c>
      <c r="AC28" s="32">
        <v>2.6</v>
      </c>
      <c r="AD28" s="32">
        <v>14</v>
      </c>
      <c r="AE28" s="32">
        <v>5</v>
      </c>
      <c r="AF28" s="33">
        <v>0</v>
      </c>
      <c r="AG28" s="33"/>
      <c r="AH28" s="32">
        <v>0</v>
      </c>
      <c r="AI28" s="33"/>
      <c r="AJ28" s="32">
        <v>6.1</v>
      </c>
      <c r="AK28" s="35">
        <v>1.7</v>
      </c>
      <c r="AL28" s="32">
        <v>5.4</v>
      </c>
      <c r="AM28" s="32">
        <v>10</v>
      </c>
      <c r="AN28" s="33"/>
      <c r="AO28" s="33"/>
      <c r="AP28" s="32"/>
      <c r="AQ28" s="36">
        <f t="shared" si="0"/>
        <v>1531.6999999999998</v>
      </c>
      <c r="AR28" s="33">
        <f t="shared" si="1"/>
        <v>1523.8999999999999</v>
      </c>
      <c r="AS28" s="37">
        <v>80</v>
      </c>
      <c r="AT28" s="37"/>
      <c r="AU28" s="41">
        <f t="shared" si="2"/>
        <v>19049</v>
      </c>
      <c r="AV28" s="44"/>
      <c r="AW28" s="19">
        <v>16679</v>
      </c>
    </row>
    <row r="29" spans="1:49" ht="18.75">
      <c r="A29" s="5">
        <v>23</v>
      </c>
      <c r="B29" s="1" t="s">
        <v>6</v>
      </c>
      <c r="C29" s="32">
        <v>948.8</v>
      </c>
      <c r="D29" s="32">
        <v>286.5</v>
      </c>
      <c r="E29" s="32"/>
      <c r="F29" s="32"/>
      <c r="G29" s="32">
        <v>75</v>
      </c>
      <c r="H29" s="32"/>
      <c r="I29" s="32">
        <v>430</v>
      </c>
      <c r="J29" s="32">
        <v>10</v>
      </c>
      <c r="K29" s="32">
        <v>4</v>
      </c>
      <c r="L29" s="32">
        <v>5</v>
      </c>
      <c r="M29" s="32"/>
      <c r="N29" s="32">
        <v>10.5</v>
      </c>
      <c r="O29" s="32">
        <v>0.7</v>
      </c>
      <c r="P29" s="32">
        <v>26.3</v>
      </c>
      <c r="Q29" s="32">
        <v>37.6</v>
      </c>
      <c r="R29" s="33">
        <v>9</v>
      </c>
      <c r="S29" s="32">
        <v>7.6</v>
      </c>
      <c r="T29" s="33"/>
      <c r="U29" s="33">
        <v>4.4</v>
      </c>
      <c r="V29" s="33">
        <v>5.5</v>
      </c>
      <c r="W29" s="32">
        <v>10</v>
      </c>
      <c r="X29" s="33">
        <v>8</v>
      </c>
      <c r="Y29" s="32">
        <v>2.9</v>
      </c>
      <c r="Z29" s="32">
        <v>6.2</v>
      </c>
      <c r="AA29" s="34">
        <v>9.3</v>
      </c>
      <c r="AB29" s="33">
        <v>5.6</v>
      </c>
      <c r="AC29" s="32">
        <v>1.8</v>
      </c>
      <c r="AD29" s="32">
        <v>18</v>
      </c>
      <c r="AE29" s="32">
        <v>5</v>
      </c>
      <c r="AF29" s="33">
        <v>0</v>
      </c>
      <c r="AG29" s="33"/>
      <c r="AH29" s="32">
        <v>5.7</v>
      </c>
      <c r="AI29" s="33">
        <v>0.1</v>
      </c>
      <c r="AJ29" s="32">
        <v>9.3</v>
      </c>
      <c r="AK29" s="35">
        <v>4.2</v>
      </c>
      <c r="AL29" s="32">
        <v>11.4</v>
      </c>
      <c r="AM29" s="32">
        <v>10</v>
      </c>
      <c r="AN29" s="33"/>
      <c r="AO29" s="33"/>
      <c r="AP29" s="32"/>
      <c r="AQ29" s="36">
        <f t="shared" si="0"/>
        <v>1968.3999999999999</v>
      </c>
      <c r="AR29" s="33">
        <f t="shared" si="1"/>
        <v>1949.1999999999998</v>
      </c>
      <c r="AS29" s="37">
        <v>98</v>
      </c>
      <c r="AT29" s="37"/>
      <c r="AU29" s="41">
        <f t="shared" si="2"/>
        <v>19890</v>
      </c>
      <c r="AV29" s="44"/>
      <c r="AW29" s="19">
        <v>16679</v>
      </c>
    </row>
    <row r="30" spans="1:49" ht="18.75">
      <c r="A30" s="5">
        <v>24</v>
      </c>
      <c r="B30" s="1" t="s">
        <v>1</v>
      </c>
      <c r="C30" s="32">
        <v>820.6</v>
      </c>
      <c r="D30" s="32">
        <v>247.8</v>
      </c>
      <c r="E30" s="32"/>
      <c r="F30" s="32"/>
      <c r="G30" s="32">
        <v>120</v>
      </c>
      <c r="H30" s="32"/>
      <c r="I30" s="32">
        <v>170</v>
      </c>
      <c r="J30" s="32"/>
      <c r="K30" s="32"/>
      <c r="L30" s="32">
        <v>4</v>
      </c>
      <c r="M30" s="32"/>
      <c r="N30" s="32">
        <v>10.5</v>
      </c>
      <c r="O30" s="32">
        <v>0.3</v>
      </c>
      <c r="P30" s="32"/>
      <c r="Q30" s="32">
        <v>37.6</v>
      </c>
      <c r="R30" s="33">
        <v>9</v>
      </c>
      <c r="S30" s="32">
        <v>7.6</v>
      </c>
      <c r="T30" s="33"/>
      <c r="U30" s="33">
        <v>3.1</v>
      </c>
      <c r="V30" s="33">
        <v>10</v>
      </c>
      <c r="W30" s="32">
        <v>10</v>
      </c>
      <c r="X30" s="33">
        <v>8</v>
      </c>
      <c r="Y30" s="32">
        <v>1.9</v>
      </c>
      <c r="Z30" s="32">
        <v>8</v>
      </c>
      <c r="AA30" s="34">
        <v>6.5</v>
      </c>
      <c r="AB30" s="33">
        <v>8.4</v>
      </c>
      <c r="AC30" s="32">
        <v>4.6</v>
      </c>
      <c r="AD30" s="32">
        <v>28.6</v>
      </c>
      <c r="AE30" s="32">
        <v>5</v>
      </c>
      <c r="AF30" s="33">
        <v>0</v>
      </c>
      <c r="AG30" s="33"/>
      <c r="AH30" s="32">
        <v>18.6</v>
      </c>
      <c r="AI30" s="33"/>
      <c r="AJ30" s="32">
        <v>6.6</v>
      </c>
      <c r="AK30" s="35">
        <v>5</v>
      </c>
      <c r="AL30" s="32"/>
      <c r="AM30" s="32">
        <f>10+1.8</f>
        <v>11.8</v>
      </c>
      <c r="AN30" s="33"/>
      <c r="AO30" s="33"/>
      <c r="AP30" s="32"/>
      <c r="AQ30" s="36">
        <f t="shared" si="0"/>
        <v>1563.4999999999995</v>
      </c>
      <c r="AR30" s="33">
        <f t="shared" si="1"/>
        <v>1533.2999999999997</v>
      </c>
      <c r="AS30" s="37">
        <v>76</v>
      </c>
      <c r="AT30" s="37"/>
      <c r="AU30" s="41">
        <f t="shared" si="2"/>
        <v>20175</v>
      </c>
      <c r="AV30" s="44"/>
      <c r="AW30" s="19">
        <v>16679</v>
      </c>
    </row>
    <row r="31" spans="1:49" ht="18.75">
      <c r="A31" s="5">
        <v>25</v>
      </c>
      <c r="B31" s="1" t="s">
        <v>11</v>
      </c>
      <c r="C31" s="32">
        <v>506.2</v>
      </c>
      <c r="D31" s="32">
        <v>152.9</v>
      </c>
      <c r="E31" s="32"/>
      <c r="F31" s="32"/>
      <c r="G31" s="32">
        <v>430</v>
      </c>
      <c r="H31" s="32">
        <v>18</v>
      </c>
      <c r="I31" s="32">
        <v>270</v>
      </c>
      <c r="J31" s="32">
        <v>18</v>
      </c>
      <c r="K31" s="32">
        <v>4</v>
      </c>
      <c r="L31" s="32">
        <v>5</v>
      </c>
      <c r="M31" s="32"/>
      <c r="N31" s="32">
        <v>10.5</v>
      </c>
      <c r="O31" s="32">
        <v>0.7</v>
      </c>
      <c r="P31" s="32">
        <v>1.1</v>
      </c>
      <c r="Q31" s="32">
        <v>37.6</v>
      </c>
      <c r="R31" s="33">
        <v>9</v>
      </c>
      <c r="S31" s="32">
        <v>7.6</v>
      </c>
      <c r="T31" s="33"/>
      <c r="U31" s="33">
        <v>5.3</v>
      </c>
      <c r="V31" s="33">
        <v>5.7</v>
      </c>
      <c r="W31" s="32">
        <v>10</v>
      </c>
      <c r="X31" s="33">
        <v>8</v>
      </c>
      <c r="Y31" s="32">
        <v>2.4</v>
      </c>
      <c r="Z31" s="32">
        <v>5.5</v>
      </c>
      <c r="AA31" s="34">
        <v>6.7</v>
      </c>
      <c r="AB31" s="33">
        <v>8.4</v>
      </c>
      <c r="AC31" s="32">
        <v>0</v>
      </c>
      <c r="AD31" s="32">
        <v>18.4</v>
      </c>
      <c r="AE31" s="32">
        <v>5</v>
      </c>
      <c r="AF31" s="33">
        <v>0</v>
      </c>
      <c r="AG31" s="33"/>
      <c r="AH31" s="32">
        <v>25.4</v>
      </c>
      <c r="AI31" s="33">
        <v>0.1</v>
      </c>
      <c r="AJ31" s="32">
        <v>9.9</v>
      </c>
      <c r="AK31" s="35">
        <v>0</v>
      </c>
      <c r="AL31" s="32"/>
      <c r="AM31" s="32">
        <v>15</v>
      </c>
      <c r="AN31" s="33"/>
      <c r="AO31" s="33"/>
      <c r="AP31" s="32"/>
      <c r="AQ31" s="36">
        <f t="shared" si="0"/>
        <v>1596.4</v>
      </c>
      <c r="AR31" s="33">
        <f t="shared" si="1"/>
        <v>1561.1</v>
      </c>
      <c r="AS31" s="37">
        <v>73</v>
      </c>
      <c r="AT31" s="37"/>
      <c r="AU31" s="41">
        <f t="shared" si="2"/>
        <v>21385</v>
      </c>
      <c r="AV31" s="44"/>
      <c r="AW31" s="19">
        <v>16679</v>
      </c>
    </row>
    <row r="32" spans="1:49" ht="18.75">
      <c r="A32" s="5">
        <v>26</v>
      </c>
      <c r="B32" s="1" t="s">
        <v>5</v>
      </c>
      <c r="C32" s="32">
        <v>1145.2</v>
      </c>
      <c r="D32" s="32">
        <v>345.8</v>
      </c>
      <c r="E32" s="32"/>
      <c r="F32" s="32"/>
      <c r="G32" s="32"/>
      <c r="H32" s="32"/>
      <c r="I32" s="32">
        <v>160</v>
      </c>
      <c r="J32" s="32"/>
      <c r="K32" s="32"/>
      <c r="L32" s="32">
        <v>2</v>
      </c>
      <c r="M32" s="32"/>
      <c r="N32" s="32">
        <v>10.5</v>
      </c>
      <c r="O32" s="32">
        <v>0.3</v>
      </c>
      <c r="P32" s="32"/>
      <c r="Q32" s="32">
        <v>37.6</v>
      </c>
      <c r="R32" s="33">
        <v>9</v>
      </c>
      <c r="S32" s="32">
        <v>7.6</v>
      </c>
      <c r="T32" s="33"/>
      <c r="U32" s="33">
        <v>4.9</v>
      </c>
      <c r="V32" s="33">
        <v>5.5</v>
      </c>
      <c r="W32" s="32">
        <v>10</v>
      </c>
      <c r="X32" s="33"/>
      <c r="Y32" s="32">
        <v>2.5</v>
      </c>
      <c r="Z32" s="32">
        <v>6.2</v>
      </c>
      <c r="AA32" s="34">
        <v>6.5</v>
      </c>
      <c r="AB32" s="33">
        <v>5.6</v>
      </c>
      <c r="AC32" s="32">
        <v>4.9</v>
      </c>
      <c r="AD32" s="32">
        <v>27</v>
      </c>
      <c r="AE32" s="32">
        <v>5</v>
      </c>
      <c r="AF32" s="33">
        <v>0</v>
      </c>
      <c r="AG32" s="33"/>
      <c r="AH32" s="32">
        <v>140.6</v>
      </c>
      <c r="AI32" s="33"/>
      <c r="AJ32" s="32">
        <v>3.7</v>
      </c>
      <c r="AK32" s="35">
        <v>4.1</v>
      </c>
      <c r="AL32" s="32"/>
      <c r="AM32" s="32">
        <v>10</v>
      </c>
      <c r="AN32" s="33">
        <v>550</v>
      </c>
      <c r="AO32" s="33">
        <v>6</v>
      </c>
      <c r="AP32" s="32"/>
      <c r="AQ32" s="36">
        <f t="shared" si="0"/>
        <v>2510.5</v>
      </c>
      <c r="AR32" s="33">
        <f t="shared" si="1"/>
        <v>2362.1000000000004</v>
      </c>
      <c r="AS32" s="37">
        <v>92</v>
      </c>
      <c r="AT32" s="37"/>
      <c r="AU32" s="41">
        <f t="shared" si="2"/>
        <v>25675</v>
      </c>
      <c r="AV32" s="44"/>
      <c r="AW32" s="19">
        <v>16679</v>
      </c>
    </row>
    <row r="33" spans="1:49" ht="18.75">
      <c r="A33" s="5">
        <v>27</v>
      </c>
      <c r="B33" s="1" t="s">
        <v>10</v>
      </c>
      <c r="C33" s="32">
        <v>1115.4</v>
      </c>
      <c r="D33" s="32">
        <v>336.8</v>
      </c>
      <c r="E33" s="32"/>
      <c r="F33" s="32"/>
      <c r="G33" s="32">
        <v>240</v>
      </c>
      <c r="H33" s="32"/>
      <c r="I33" s="32">
        <v>300</v>
      </c>
      <c r="J33" s="32">
        <v>18</v>
      </c>
      <c r="K33" s="32">
        <v>2</v>
      </c>
      <c r="L33" s="32">
        <v>4</v>
      </c>
      <c r="M33" s="32"/>
      <c r="N33" s="32">
        <v>10.5</v>
      </c>
      <c r="O33" s="32">
        <v>0.7</v>
      </c>
      <c r="P33" s="32"/>
      <c r="Q33" s="32">
        <v>37.6</v>
      </c>
      <c r="R33" s="33">
        <v>10</v>
      </c>
      <c r="S33" s="32">
        <v>7.6</v>
      </c>
      <c r="T33" s="33"/>
      <c r="U33" s="33">
        <v>5</v>
      </c>
      <c r="V33" s="33">
        <v>5</v>
      </c>
      <c r="W33" s="32">
        <v>10</v>
      </c>
      <c r="X33" s="33">
        <v>8</v>
      </c>
      <c r="Y33" s="32">
        <v>1.6</v>
      </c>
      <c r="Z33" s="32">
        <v>6.2</v>
      </c>
      <c r="AA33" s="34">
        <v>6.6</v>
      </c>
      <c r="AB33" s="33">
        <v>4.2</v>
      </c>
      <c r="AC33" s="32">
        <v>4.3</v>
      </c>
      <c r="AD33" s="32">
        <v>53.8</v>
      </c>
      <c r="AE33" s="32">
        <v>5</v>
      </c>
      <c r="AF33" s="33">
        <v>0</v>
      </c>
      <c r="AG33" s="33"/>
      <c r="AH33" s="32">
        <v>21.4</v>
      </c>
      <c r="AI33" s="33"/>
      <c r="AJ33" s="32">
        <v>8.6</v>
      </c>
      <c r="AK33" s="35">
        <v>2</v>
      </c>
      <c r="AL33" s="32"/>
      <c r="AM33" s="32">
        <v>15</v>
      </c>
      <c r="AN33" s="33"/>
      <c r="AO33" s="33"/>
      <c r="AP33" s="32"/>
      <c r="AQ33" s="36">
        <f t="shared" si="0"/>
        <v>2239.2999999999997</v>
      </c>
      <c r="AR33" s="33">
        <f t="shared" si="1"/>
        <v>2207.2999999999997</v>
      </c>
      <c r="AS33" s="37">
        <f>74-1-2</f>
        <v>71</v>
      </c>
      <c r="AT33" s="37"/>
      <c r="AU33" s="41">
        <f t="shared" si="2"/>
        <v>31089</v>
      </c>
      <c r="AV33" s="44"/>
      <c r="AW33" s="19">
        <v>16679</v>
      </c>
    </row>
    <row r="34" spans="1:49" ht="18.75">
      <c r="A34" s="5">
        <v>28</v>
      </c>
      <c r="B34" s="1" t="s">
        <v>17</v>
      </c>
      <c r="C34" s="32">
        <v>1193.9</v>
      </c>
      <c r="D34" s="32">
        <v>360.6</v>
      </c>
      <c r="E34" s="32"/>
      <c r="F34" s="32"/>
      <c r="G34" s="32">
        <v>180</v>
      </c>
      <c r="H34" s="32">
        <v>1</v>
      </c>
      <c r="I34" s="32">
        <v>110</v>
      </c>
      <c r="J34" s="32">
        <v>10</v>
      </c>
      <c r="K34" s="32">
        <v>2</v>
      </c>
      <c r="L34" s="32">
        <v>4</v>
      </c>
      <c r="M34" s="32"/>
      <c r="N34" s="32">
        <v>10.5</v>
      </c>
      <c r="O34" s="32">
        <v>1</v>
      </c>
      <c r="P34" s="32">
        <v>58.7</v>
      </c>
      <c r="Q34" s="32">
        <v>37.6</v>
      </c>
      <c r="R34" s="33">
        <v>10</v>
      </c>
      <c r="S34" s="32">
        <v>16.6</v>
      </c>
      <c r="T34" s="33">
        <v>9</v>
      </c>
      <c r="U34" s="33">
        <v>3.3</v>
      </c>
      <c r="V34" s="33">
        <v>8</v>
      </c>
      <c r="W34" s="32">
        <v>10</v>
      </c>
      <c r="X34" s="33">
        <v>10</v>
      </c>
      <c r="Y34" s="32">
        <v>3</v>
      </c>
      <c r="Z34" s="32">
        <f>5.5+6.1</f>
        <v>11.6</v>
      </c>
      <c r="AA34" s="34">
        <v>7.9</v>
      </c>
      <c r="AB34" s="33">
        <v>1.4</v>
      </c>
      <c r="AC34" s="32">
        <v>3.5</v>
      </c>
      <c r="AD34" s="32">
        <v>29.4</v>
      </c>
      <c r="AE34" s="32">
        <v>5</v>
      </c>
      <c r="AF34" s="33">
        <v>0</v>
      </c>
      <c r="AG34" s="33"/>
      <c r="AH34" s="32">
        <v>3.5</v>
      </c>
      <c r="AI34" s="33"/>
      <c r="AJ34" s="32">
        <v>10.5</v>
      </c>
      <c r="AK34" s="35">
        <v>0</v>
      </c>
      <c r="AL34" s="32">
        <v>9.5</v>
      </c>
      <c r="AM34" s="32">
        <v>10</v>
      </c>
      <c r="AN34" s="33"/>
      <c r="AO34" s="33"/>
      <c r="AP34" s="32"/>
      <c r="AQ34" s="36">
        <f t="shared" si="0"/>
        <v>2131.5</v>
      </c>
      <c r="AR34" s="33">
        <f t="shared" si="1"/>
        <v>2117.5</v>
      </c>
      <c r="AS34" s="37">
        <f>65+7-8</f>
        <v>64</v>
      </c>
      <c r="AT34" s="37"/>
      <c r="AU34" s="41">
        <f t="shared" si="2"/>
        <v>33086</v>
      </c>
      <c r="AV34" s="44"/>
      <c r="AW34" s="19">
        <v>16679</v>
      </c>
    </row>
    <row r="35" spans="1:49" ht="18.75">
      <c r="A35" s="5">
        <v>29</v>
      </c>
      <c r="B35" s="1" t="s">
        <v>19</v>
      </c>
      <c r="C35" s="32">
        <v>439.7</v>
      </c>
      <c r="D35" s="32">
        <v>132.8</v>
      </c>
      <c r="E35" s="32"/>
      <c r="F35" s="32"/>
      <c r="G35" s="32">
        <v>140</v>
      </c>
      <c r="H35" s="32"/>
      <c r="I35" s="32">
        <v>200</v>
      </c>
      <c r="J35" s="32"/>
      <c r="K35" s="32"/>
      <c r="L35" s="32">
        <v>3</v>
      </c>
      <c r="M35" s="32"/>
      <c r="N35" s="32">
        <v>10.5</v>
      </c>
      <c r="O35" s="32">
        <v>0.7</v>
      </c>
      <c r="P35" s="32"/>
      <c r="Q35" s="32">
        <v>37.6</v>
      </c>
      <c r="R35" s="33">
        <v>9</v>
      </c>
      <c r="S35" s="32">
        <v>7.6</v>
      </c>
      <c r="T35" s="33"/>
      <c r="U35" s="33">
        <v>3.1</v>
      </c>
      <c r="V35" s="33">
        <v>5</v>
      </c>
      <c r="W35" s="32">
        <v>12</v>
      </c>
      <c r="X35" s="33">
        <v>8</v>
      </c>
      <c r="Y35" s="32">
        <v>1.8</v>
      </c>
      <c r="Z35" s="32">
        <v>5.7</v>
      </c>
      <c r="AA35" s="34">
        <v>4.9</v>
      </c>
      <c r="AB35" s="33">
        <v>2.8</v>
      </c>
      <c r="AC35" s="32">
        <v>1</v>
      </c>
      <c r="AD35" s="32">
        <v>10</v>
      </c>
      <c r="AE35" s="32">
        <v>5</v>
      </c>
      <c r="AF35" s="33">
        <v>0</v>
      </c>
      <c r="AG35" s="32"/>
      <c r="AH35" s="32">
        <v>0.1</v>
      </c>
      <c r="AI35" s="33">
        <v>0.2</v>
      </c>
      <c r="AJ35" s="32">
        <v>2</v>
      </c>
      <c r="AK35" s="35">
        <v>0</v>
      </c>
      <c r="AL35" s="32"/>
      <c r="AM35" s="32">
        <v>10</v>
      </c>
      <c r="AN35" s="33"/>
      <c r="AO35" s="33"/>
      <c r="AP35" s="32"/>
      <c r="AQ35" s="36">
        <f t="shared" si="0"/>
        <v>1052.5</v>
      </c>
      <c r="AR35" s="33">
        <f t="shared" si="1"/>
        <v>1050.4</v>
      </c>
      <c r="AS35" s="37">
        <v>31</v>
      </c>
      <c r="AT35" s="37"/>
      <c r="AU35" s="41">
        <f t="shared" si="2"/>
        <v>33884</v>
      </c>
      <c r="AV35" s="44"/>
      <c r="AW35" s="19">
        <v>16679</v>
      </c>
    </row>
    <row r="36" spans="1:49" ht="18.75">
      <c r="A36" s="5">
        <v>30</v>
      </c>
      <c r="B36" s="1" t="s">
        <v>14</v>
      </c>
      <c r="C36" s="32">
        <v>1021.9</v>
      </c>
      <c r="D36" s="32">
        <v>308.6</v>
      </c>
      <c r="E36" s="32"/>
      <c r="F36" s="32"/>
      <c r="G36" s="32"/>
      <c r="H36" s="32"/>
      <c r="I36" s="32">
        <v>170</v>
      </c>
      <c r="J36" s="32">
        <v>9</v>
      </c>
      <c r="K36" s="32"/>
      <c r="L36" s="32">
        <v>3</v>
      </c>
      <c r="M36" s="32"/>
      <c r="N36" s="32">
        <v>10.5</v>
      </c>
      <c r="O36" s="32">
        <v>0.3</v>
      </c>
      <c r="P36" s="32">
        <v>26.5</v>
      </c>
      <c r="Q36" s="32">
        <v>37.6</v>
      </c>
      <c r="R36" s="33">
        <v>9</v>
      </c>
      <c r="S36" s="32">
        <v>18.1</v>
      </c>
      <c r="T36" s="33"/>
      <c r="U36" s="33">
        <v>3.3</v>
      </c>
      <c r="V36" s="33">
        <v>5.5</v>
      </c>
      <c r="W36" s="32">
        <v>10</v>
      </c>
      <c r="X36" s="33"/>
      <c r="Y36" s="32">
        <v>2.1</v>
      </c>
      <c r="Z36" s="32">
        <f>6.2+11.3</f>
        <v>17.5</v>
      </c>
      <c r="AA36" s="34">
        <v>2.8</v>
      </c>
      <c r="AB36" s="33">
        <v>4.2</v>
      </c>
      <c r="AC36" s="32">
        <v>5.7</v>
      </c>
      <c r="AD36" s="32">
        <v>30</v>
      </c>
      <c r="AE36" s="32">
        <v>5</v>
      </c>
      <c r="AF36" s="33">
        <v>0</v>
      </c>
      <c r="AG36" s="33">
        <f>22.4*1.228-0.01</f>
        <v>27.497199999999996</v>
      </c>
      <c r="AH36" s="32">
        <v>20.4</v>
      </c>
      <c r="AI36" s="33">
        <v>0.1</v>
      </c>
      <c r="AJ36" s="32">
        <v>5</v>
      </c>
      <c r="AK36" s="35">
        <v>2</v>
      </c>
      <c r="AL36" s="32"/>
      <c r="AM36" s="32">
        <v>14.5</v>
      </c>
      <c r="AN36" s="33">
        <v>650</v>
      </c>
      <c r="AO36" s="33">
        <v>6</v>
      </c>
      <c r="AP36" s="32"/>
      <c r="AQ36" s="36">
        <f t="shared" si="0"/>
        <v>2426.0971999999997</v>
      </c>
      <c r="AR36" s="33">
        <f t="shared" si="1"/>
        <v>2371.2</v>
      </c>
      <c r="AS36" s="37">
        <v>52</v>
      </c>
      <c r="AT36" s="37">
        <v>10</v>
      </c>
      <c r="AU36" s="41">
        <f t="shared" si="2"/>
        <v>38245</v>
      </c>
      <c r="AV36" s="44"/>
      <c r="AW36" s="19">
        <v>16679</v>
      </c>
    </row>
    <row r="37" spans="1:49" ht="18.75">
      <c r="A37" s="5">
        <v>31</v>
      </c>
      <c r="B37" s="1" t="s">
        <v>16</v>
      </c>
      <c r="C37" s="32">
        <v>753.2</v>
      </c>
      <c r="D37" s="32">
        <v>227.5</v>
      </c>
      <c r="E37" s="32"/>
      <c r="F37" s="32"/>
      <c r="G37" s="32"/>
      <c r="H37" s="32"/>
      <c r="I37" s="32">
        <v>80</v>
      </c>
      <c r="J37" s="32"/>
      <c r="K37" s="32"/>
      <c r="L37" s="32">
        <v>2</v>
      </c>
      <c r="M37" s="32"/>
      <c r="N37" s="32">
        <v>10.5</v>
      </c>
      <c r="O37" s="32">
        <v>0.3</v>
      </c>
      <c r="P37" s="32">
        <v>37</v>
      </c>
      <c r="Q37" s="32">
        <v>37.6</v>
      </c>
      <c r="R37" s="33">
        <v>9</v>
      </c>
      <c r="S37" s="32">
        <v>7.6</v>
      </c>
      <c r="T37" s="33"/>
      <c r="U37" s="33">
        <v>3.1</v>
      </c>
      <c r="V37" s="33">
        <v>5</v>
      </c>
      <c r="W37" s="32">
        <v>10</v>
      </c>
      <c r="X37" s="33"/>
      <c r="Y37" s="32">
        <v>1.9</v>
      </c>
      <c r="Z37" s="32">
        <v>5.5</v>
      </c>
      <c r="AA37" s="34">
        <v>2.7</v>
      </c>
      <c r="AB37" s="33">
        <v>5.6</v>
      </c>
      <c r="AC37" s="32">
        <v>2</v>
      </c>
      <c r="AD37" s="32">
        <v>23.6</v>
      </c>
      <c r="AE37" s="32">
        <v>5</v>
      </c>
      <c r="AF37" s="33">
        <v>0</v>
      </c>
      <c r="AG37" s="33"/>
      <c r="AH37" s="32">
        <v>0</v>
      </c>
      <c r="AI37" s="33"/>
      <c r="AJ37" s="32">
        <v>4.7</v>
      </c>
      <c r="AK37" s="35">
        <v>2</v>
      </c>
      <c r="AL37" s="32"/>
      <c r="AM37" s="32">
        <v>10</v>
      </c>
      <c r="AN37" s="33">
        <v>300</v>
      </c>
      <c r="AO37" s="33">
        <v>6.8</v>
      </c>
      <c r="AP37" s="32"/>
      <c r="AQ37" s="36">
        <f t="shared" si="0"/>
        <v>1552.5999999999997</v>
      </c>
      <c r="AR37" s="33">
        <f t="shared" si="1"/>
        <v>1545.8999999999996</v>
      </c>
      <c r="AS37" s="37">
        <v>39</v>
      </c>
      <c r="AT37" s="37"/>
      <c r="AU37" s="41">
        <f t="shared" si="2"/>
        <v>39638</v>
      </c>
      <c r="AV37" s="44"/>
      <c r="AW37" s="19">
        <v>16679</v>
      </c>
    </row>
    <row r="38" spans="1:49" ht="18.75">
      <c r="A38" s="5">
        <v>32</v>
      </c>
      <c r="B38" s="1" t="s">
        <v>2</v>
      </c>
      <c r="C38" s="32">
        <v>753.1</v>
      </c>
      <c r="D38" s="32">
        <v>227.5</v>
      </c>
      <c r="E38" s="32"/>
      <c r="F38" s="32"/>
      <c r="G38" s="32">
        <v>65</v>
      </c>
      <c r="H38" s="32"/>
      <c r="I38" s="32">
        <v>70</v>
      </c>
      <c r="J38" s="32"/>
      <c r="K38" s="32"/>
      <c r="L38" s="32">
        <v>2</v>
      </c>
      <c r="M38" s="32"/>
      <c r="N38" s="32">
        <v>10.5</v>
      </c>
      <c r="O38" s="32">
        <v>1</v>
      </c>
      <c r="P38" s="32"/>
      <c r="Q38" s="32">
        <v>37.6</v>
      </c>
      <c r="R38" s="33">
        <v>9</v>
      </c>
      <c r="S38" s="32">
        <v>7.6</v>
      </c>
      <c r="T38" s="33"/>
      <c r="U38" s="33">
        <v>3</v>
      </c>
      <c r="V38" s="33">
        <v>3</v>
      </c>
      <c r="W38" s="32">
        <v>10</v>
      </c>
      <c r="X38" s="33">
        <v>8</v>
      </c>
      <c r="Y38" s="32">
        <v>1.2</v>
      </c>
      <c r="Z38" s="32">
        <v>6.2</v>
      </c>
      <c r="AA38" s="34">
        <v>3.3</v>
      </c>
      <c r="AB38" s="33">
        <v>7</v>
      </c>
      <c r="AC38" s="32">
        <v>2</v>
      </c>
      <c r="AD38" s="32">
        <v>17</v>
      </c>
      <c r="AE38" s="32">
        <v>5</v>
      </c>
      <c r="AF38" s="33">
        <v>0</v>
      </c>
      <c r="AG38" s="33"/>
      <c r="AH38" s="32">
        <v>0</v>
      </c>
      <c r="AI38" s="33">
        <v>0.1</v>
      </c>
      <c r="AJ38" s="32">
        <v>5.8</v>
      </c>
      <c r="AK38" s="35">
        <v>0</v>
      </c>
      <c r="AL38" s="32"/>
      <c r="AM38" s="32">
        <v>10</v>
      </c>
      <c r="AN38" s="33"/>
      <c r="AO38" s="33"/>
      <c r="AP38" s="32"/>
      <c r="AQ38" s="36">
        <f t="shared" si="0"/>
        <v>1264.8999999999996</v>
      </c>
      <c r="AR38" s="33">
        <f t="shared" si="1"/>
        <v>1259.0999999999997</v>
      </c>
      <c r="AS38" s="37">
        <v>28</v>
      </c>
      <c r="AT38" s="37"/>
      <c r="AU38" s="41">
        <f t="shared" si="2"/>
        <v>44968</v>
      </c>
      <c r="AV38" s="44"/>
      <c r="AW38" s="19">
        <v>16679</v>
      </c>
    </row>
    <row r="39" spans="1:49" ht="18.75">
      <c r="A39" s="5">
        <v>33</v>
      </c>
      <c r="B39" s="1" t="s">
        <v>4</v>
      </c>
      <c r="C39" s="32">
        <v>826</v>
      </c>
      <c r="D39" s="32">
        <v>249.5</v>
      </c>
      <c r="E39" s="32"/>
      <c r="F39" s="32"/>
      <c r="G39" s="32"/>
      <c r="H39" s="32"/>
      <c r="I39" s="32">
        <v>170</v>
      </c>
      <c r="J39" s="32"/>
      <c r="K39" s="32"/>
      <c r="L39" s="32">
        <v>2</v>
      </c>
      <c r="M39" s="32"/>
      <c r="N39" s="32">
        <v>10.5</v>
      </c>
      <c r="O39" s="32">
        <v>0.3</v>
      </c>
      <c r="P39" s="32"/>
      <c r="Q39" s="32">
        <v>37.6</v>
      </c>
      <c r="R39" s="33">
        <v>9</v>
      </c>
      <c r="S39" s="32">
        <v>7.6</v>
      </c>
      <c r="T39" s="33"/>
      <c r="U39" s="33">
        <v>3.7</v>
      </c>
      <c r="V39" s="33">
        <v>3</v>
      </c>
      <c r="W39" s="32">
        <v>10</v>
      </c>
      <c r="X39" s="33"/>
      <c r="Y39" s="32">
        <v>1.1</v>
      </c>
      <c r="Z39" s="32">
        <v>6.2</v>
      </c>
      <c r="AA39" s="34">
        <v>3.5</v>
      </c>
      <c r="AB39" s="33">
        <v>7</v>
      </c>
      <c r="AC39" s="32">
        <v>3.9</v>
      </c>
      <c r="AD39" s="32">
        <v>19.6</v>
      </c>
      <c r="AE39" s="32">
        <v>5</v>
      </c>
      <c r="AF39" s="33">
        <v>0</v>
      </c>
      <c r="AG39" s="33"/>
      <c r="AH39" s="32">
        <v>7.4</v>
      </c>
      <c r="AI39" s="33">
        <v>0.1</v>
      </c>
      <c r="AJ39" s="32">
        <v>2.9</v>
      </c>
      <c r="AK39" s="35">
        <v>7.3</v>
      </c>
      <c r="AL39" s="32">
        <v>4.8</v>
      </c>
      <c r="AM39" s="32">
        <v>10</v>
      </c>
      <c r="AN39" s="33">
        <v>900</v>
      </c>
      <c r="AO39" s="33">
        <v>6</v>
      </c>
      <c r="AP39" s="32"/>
      <c r="AQ39" s="36">
        <f t="shared" si="0"/>
        <v>2314</v>
      </c>
      <c r="AR39" s="33">
        <f t="shared" si="1"/>
        <v>2296.3999999999996</v>
      </c>
      <c r="AS39" s="37">
        <v>48</v>
      </c>
      <c r="AT39" s="37"/>
      <c r="AU39" s="41">
        <f t="shared" si="2"/>
        <v>47842</v>
      </c>
      <c r="AV39" s="44"/>
      <c r="AW39" s="19">
        <v>16679</v>
      </c>
    </row>
    <row r="40" spans="1:49" ht="18.75">
      <c r="A40" s="5">
        <v>34</v>
      </c>
      <c r="B40" s="1" t="s">
        <v>20</v>
      </c>
      <c r="C40" s="32">
        <v>754.9</v>
      </c>
      <c r="D40" s="32">
        <v>228</v>
      </c>
      <c r="E40" s="32"/>
      <c r="F40" s="32"/>
      <c r="G40" s="32"/>
      <c r="H40" s="32">
        <v>1</v>
      </c>
      <c r="I40" s="32">
        <v>290</v>
      </c>
      <c r="J40" s="32"/>
      <c r="K40" s="32"/>
      <c r="L40" s="32">
        <v>2</v>
      </c>
      <c r="M40" s="32"/>
      <c r="N40" s="32">
        <v>10.5</v>
      </c>
      <c r="O40" s="32">
        <v>1</v>
      </c>
      <c r="P40" s="32">
        <v>48.3</v>
      </c>
      <c r="Q40" s="32">
        <v>37.6</v>
      </c>
      <c r="R40" s="33">
        <v>9</v>
      </c>
      <c r="S40" s="32">
        <v>7.6</v>
      </c>
      <c r="T40" s="33"/>
      <c r="U40" s="33">
        <v>3.1</v>
      </c>
      <c r="V40" s="33">
        <v>6.5</v>
      </c>
      <c r="W40" s="32">
        <v>12</v>
      </c>
      <c r="X40" s="33"/>
      <c r="Y40" s="32">
        <v>1.7</v>
      </c>
      <c r="Z40" s="32">
        <v>5.5</v>
      </c>
      <c r="AA40" s="34">
        <v>3.2</v>
      </c>
      <c r="AB40" s="33">
        <v>5.6</v>
      </c>
      <c r="AC40" s="32">
        <v>2.6</v>
      </c>
      <c r="AD40" s="32">
        <v>13.4</v>
      </c>
      <c r="AE40" s="32">
        <v>5</v>
      </c>
      <c r="AF40" s="33">
        <v>0</v>
      </c>
      <c r="AG40" s="32"/>
      <c r="AH40" s="32">
        <v>0</v>
      </c>
      <c r="AI40" s="33"/>
      <c r="AJ40" s="32">
        <v>7</v>
      </c>
      <c r="AK40" s="35">
        <v>4.3</v>
      </c>
      <c r="AL40" s="32">
        <v>4.8</v>
      </c>
      <c r="AM40" s="32">
        <v>10</v>
      </c>
      <c r="AN40" s="33">
        <v>950</v>
      </c>
      <c r="AO40" s="33">
        <v>7</v>
      </c>
      <c r="AP40" s="32"/>
      <c r="AQ40" s="36">
        <f t="shared" si="0"/>
        <v>2431.5999999999995</v>
      </c>
      <c r="AR40" s="33">
        <f t="shared" si="1"/>
        <v>2420.2999999999993</v>
      </c>
      <c r="AS40" s="37">
        <v>49</v>
      </c>
      <c r="AT40" s="37"/>
      <c r="AU40" s="41">
        <f t="shared" si="2"/>
        <v>49394</v>
      </c>
      <c r="AV40" s="44"/>
      <c r="AW40" s="19">
        <v>16679</v>
      </c>
    </row>
    <row r="41" spans="1:49" ht="18.75">
      <c r="A41" s="5">
        <v>35</v>
      </c>
      <c r="B41" s="1" t="s">
        <v>21</v>
      </c>
      <c r="C41" s="32">
        <v>760.5</v>
      </c>
      <c r="D41" s="32">
        <v>229.7</v>
      </c>
      <c r="E41" s="32"/>
      <c r="F41" s="32"/>
      <c r="G41" s="32"/>
      <c r="H41" s="32"/>
      <c r="I41" s="32">
        <v>110</v>
      </c>
      <c r="J41" s="32"/>
      <c r="K41" s="32"/>
      <c r="L41" s="32">
        <v>2</v>
      </c>
      <c r="M41" s="32"/>
      <c r="N41" s="32">
        <v>10.5</v>
      </c>
      <c r="O41" s="32">
        <v>1.7</v>
      </c>
      <c r="P41" s="32">
        <v>52.3</v>
      </c>
      <c r="Q41" s="32">
        <v>37.6</v>
      </c>
      <c r="R41" s="33">
        <v>9</v>
      </c>
      <c r="S41" s="32">
        <v>7.6</v>
      </c>
      <c r="T41" s="33"/>
      <c r="U41" s="33">
        <v>3.3</v>
      </c>
      <c r="V41" s="33">
        <v>3.5</v>
      </c>
      <c r="W41" s="32">
        <v>12</v>
      </c>
      <c r="X41" s="33"/>
      <c r="Y41" s="32">
        <v>1.8</v>
      </c>
      <c r="Z41" s="32">
        <v>8.5</v>
      </c>
      <c r="AA41" s="34">
        <v>2.7</v>
      </c>
      <c r="AB41" s="33">
        <v>7</v>
      </c>
      <c r="AC41" s="32">
        <v>0.9</v>
      </c>
      <c r="AD41" s="32">
        <v>13.8</v>
      </c>
      <c r="AE41" s="32">
        <v>5</v>
      </c>
      <c r="AF41" s="33">
        <v>0</v>
      </c>
      <c r="AG41" s="32"/>
      <c r="AH41" s="32">
        <v>0</v>
      </c>
      <c r="AI41" s="33">
        <v>0.1</v>
      </c>
      <c r="AJ41" s="32">
        <v>4.1</v>
      </c>
      <c r="AK41" s="35">
        <v>2</v>
      </c>
      <c r="AL41" s="32">
        <v>3.8</v>
      </c>
      <c r="AM41" s="32">
        <v>10</v>
      </c>
      <c r="AN41" s="33">
        <v>600</v>
      </c>
      <c r="AO41" s="33">
        <v>7</v>
      </c>
      <c r="AP41" s="32"/>
      <c r="AQ41" s="36">
        <f t="shared" si="0"/>
        <v>1906.3999999999996</v>
      </c>
      <c r="AR41" s="33">
        <f t="shared" si="1"/>
        <v>1900.2999999999997</v>
      </c>
      <c r="AS41" s="37">
        <v>38</v>
      </c>
      <c r="AT41" s="37"/>
      <c r="AU41" s="41">
        <f t="shared" si="2"/>
        <v>50008</v>
      </c>
      <c r="AV41" s="44"/>
      <c r="AW41" s="19">
        <v>16679</v>
      </c>
    </row>
    <row r="42" spans="1:49" ht="18.75">
      <c r="A42" s="5">
        <v>36</v>
      </c>
      <c r="B42" s="1" t="s">
        <v>8</v>
      </c>
      <c r="C42" s="32">
        <v>918.8</v>
      </c>
      <c r="D42" s="32">
        <v>277.5</v>
      </c>
      <c r="E42" s="32"/>
      <c r="F42" s="32"/>
      <c r="G42" s="32"/>
      <c r="H42" s="32">
        <v>20</v>
      </c>
      <c r="I42" s="32">
        <v>750</v>
      </c>
      <c r="J42" s="32"/>
      <c r="K42" s="32"/>
      <c r="L42" s="32">
        <v>4</v>
      </c>
      <c r="M42" s="32"/>
      <c r="N42" s="32">
        <v>10.5</v>
      </c>
      <c r="O42" s="32">
        <v>0.7</v>
      </c>
      <c r="P42" s="32"/>
      <c r="Q42" s="32">
        <v>37.6</v>
      </c>
      <c r="R42" s="33">
        <v>9</v>
      </c>
      <c r="S42" s="32">
        <v>7.6</v>
      </c>
      <c r="T42" s="33"/>
      <c r="U42" s="33">
        <v>4.9</v>
      </c>
      <c r="V42" s="33">
        <v>6.3</v>
      </c>
      <c r="W42" s="32">
        <v>10</v>
      </c>
      <c r="X42" s="33"/>
      <c r="Y42" s="32">
        <v>2.5</v>
      </c>
      <c r="Z42" s="32">
        <v>6.2</v>
      </c>
      <c r="AA42" s="34">
        <v>2.7</v>
      </c>
      <c r="AB42" s="33">
        <v>7</v>
      </c>
      <c r="AC42" s="32">
        <v>6.4</v>
      </c>
      <c r="AD42" s="32">
        <v>27</v>
      </c>
      <c r="AE42" s="32">
        <v>5</v>
      </c>
      <c r="AF42" s="33">
        <v>0</v>
      </c>
      <c r="AG42" s="33"/>
      <c r="AH42" s="32">
        <v>638.3</v>
      </c>
      <c r="AI42" s="33">
        <v>0.1</v>
      </c>
      <c r="AJ42" s="32">
        <v>9.6</v>
      </c>
      <c r="AK42" s="35">
        <v>5.5</v>
      </c>
      <c r="AL42" s="32"/>
      <c r="AM42" s="32">
        <v>10</v>
      </c>
      <c r="AN42" s="33">
        <v>2079.3</v>
      </c>
      <c r="AO42" s="33">
        <v>6</v>
      </c>
      <c r="AP42" s="32"/>
      <c r="AQ42" s="36">
        <f t="shared" si="0"/>
        <v>4862.499999999999</v>
      </c>
      <c r="AR42" s="33">
        <f t="shared" si="1"/>
        <v>4209.0999999999985</v>
      </c>
      <c r="AS42" s="37">
        <v>84</v>
      </c>
      <c r="AT42" s="37"/>
      <c r="AU42" s="37">
        <f t="shared" si="2"/>
        <v>50108</v>
      </c>
      <c r="AV42" s="1"/>
      <c r="AW42" s="19">
        <v>16679</v>
      </c>
    </row>
    <row r="43" spans="1:49" ht="18.75">
      <c r="A43" s="5">
        <v>37</v>
      </c>
      <c r="B43" s="1" t="s">
        <v>9</v>
      </c>
      <c r="C43" s="32">
        <v>817.4</v>
      </c>
      <c r="D43" s="32">
        <v>246.8</v>
      </c>
      <c r="E43" s="32"/>
      <c r="F43" s="32"/>
      <c r="G43" s="32">
        <v>110</v>
      </c>
      <c r="H43" s="32"/>
      <c r="I43" s="32">
        <v>180</v>
      </c>
      <c r="J43" s="32"/>
      <c r="K43" s="32"/>
      <c r="L43" s="32">
        <v>2</v>
      </c>
      <c r="M43" s="32"/>
      <c r="N43" s="32">
        <v>10.5</v>
      </c>
      <c r="O43" s="32">
        <v>0</v>
      </c>
      <c r="P43" s="32"/>
      <c r="Q43" s="32">
        <v>37.6</v>
      </c>
      <c r="R43" s="33">
        <v>9</v>
      </c>
      <c r="S43" s="32">
        <v>7.6</v>
      </c>
      <c r="T43" s="33"/>
      <c r="U43" s="33">
        <v>3.3</v>
      </c>
      <c r="V43" s="33">
        <v>6.1</v>
      </c>
      <c r="W43" s="32">
        <v>10</v>
      </c>
      <c r="X43" s="33">
        <v>8</v>
      </c>
      <c r="Y43" s="32">
        <v>1.8</v>
      </c>
      <c r="Z43" s="32">
        <v>5.5</v>
      </c>
      <c r="AA43" s="34">
        <v>6.1</v>
      </c>
      <c r="AB43" s="33">
        <v>5.6</v>
      </c>
      <c r="AC43" s="32">
        <v>0.4</v>
      </c>
      <c r="AD43" s="32">
        <v>13.6</v>
      </c>
      <c r="AE43" s="32">
        <v>5</v>
      </c>
      <c r="AF43" s="33">
        <v>0</v>
      </c>
      <c r="AG43" s="33"/>
      <c r="AH43" s="32">
        <v>33.3</v>
      </c>
      <c r="AI43" s="33">
        <v>0.3</v>
      </c>
      <c r="AJ43" s="32">
        <v>5.8</v>
      </c>
      <c r="AK43" s="35">
        <v>0</v>
      </c>
      <c r="AL43" s="32"/>
      <c r="AM43" s="32">
        <v>10</v>
      </c>
      <c r="AN43" s="33"/>
      <c r="AO43" s="33"/>
      <c r="AP43" s="32"/>
      <c r="AQ43" s="36">
        <f t="shared" si="0"/>
        <v>1535.6999999999994</v>
      </c>
      <c r="AR43" s="33">
        <f t="shared" si="1"/>
        <v>1496.5999999999995</v>
      </c>
      <c r="AS43" s="37">
        <f>28-1</f>
        <v>27</v>
      </c>
      <c r="AT43" s="37"/>
      <c r="AU43" s="37">
        <f t="shared" si="2"/>
        <v>55430</v>
      </c>
      <c r="AV43" s="1"/>
      <c r="AW43" s="19">
        <v>16679</v>
      </c>
    </row>
    <row r="44" spans="3:46" s="68" customFormat="1" ht="18.75"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70"/>
      <c r="AT44" s="70"/>
    </row>
    <row r="45" spans="3:43" s="71" customFormat="1" ht="18.7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3"/>
    </row>
    <row r="46" spans="43:47" s="71" customFormat="1" ht="18.75">
      <c r="AQ46" s="68"/>
      <c r="AR46" s="74"/>
      <c r="AU46" s="75"/>
    </row>
    <row r="47" spans="43:44" s="71" customFormat="1" ht="18.75">
      <c r="AQ47" s="76"/>
      <c r="AR47" s="74"/>
    </row>
    <row r="48" s="71" customFormat="1" ht="18.75">
      <c r="AQ48" s="76"/>
    </row>
  </sheetData>
  <sheetProtection/>
  <autoFilter ref="AU6:AU43">
    <sortState ref="AU7:AU48">
      <sortCondition sortBy="value" ref="AU7:AU48"/>
    </sortState>
  </autoFilter>
  <mergeCells count="12">
    <mergeCell ref="AR4:AR5"/>
    <mergeCell ref="AS4:AS5"/>
    <mergeCell ref="AT4:AT5"/>
    <mergeCell ref="AU4:AU5"/>
    <mergeCell ref="AV4:AV5"/>
    <mergeCell ref="AW4:AW5"/>
    <mergeCell ref="A4:A5"/>
    <mergeCell ref="B4:B5"/>
    <mergeCell ref="AQ4:AQ5"/>
    <mergeCell ref="C4:S4"/>
    <mergeCell ref="C2:S2"/>
    <mergeCell ref="N1:S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48"/>
  <sheetViews>
    <sheetView view="pageBreakPreview" zoomScale="80" zoomScaleNormal="70" zoomScaleSheetLayoutView="80" zoomScalePageLayoutView="0" workbookViewId="0" topLeftCell="A1">
      <pane xSplit="2" ySplit="5" topLeftCell="AN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8.88671875" defaultRowHeight="18.75"/>
  <cols>
    <col min="2" max="2" width="32.88671875" style="0" customWidth="1"/>
    <col min="3" max="3" width="9.88671875" style="0" bestFit="1" customWidth="1"/>
    <col min="4" max="4" width="11.77734375" style="0" customWidth="1"/>
    <col min="5" max="5" width="8.88671875" style="0" customWidth="1"/>
    <col min="6" max="6" width="9.88671875" style="0" customWidth="1"/>
    <col min="7" max="8" width="8.99609375" style="0" customWidth="1"/>
    <col min="9" max="9" width="9.88671875" style="0" customWidth="1"/>
    <col min="10" max="10" width="8.99609375" style="0" customWidth="1"/>
    <col min="11" max="11" width="12.21484375" style="0" customWidth="1"/>
    <col min="12" max="18" width="8.99609375" style="0" customWidth="1"/>
    <col min="19" max="19" width="10.77734375" style="0" customWidth="1"/>
    <col min="20" max="23" width="8.99609375" style="0" customWidth="1"/>
    <col min="24" max="24" width="11.10546875" style="0" customWidth="1"/>
    <col min="25" max="37" width="8.99609375" style="0" customWidth="1"/>
    <col min="38" max="38" width="14.3359375" style="0" customWidth="1"/>
    <col min="39" max="39" width="13.21484375" style="0" customWidth="1"/>
    <col min="40" max="41" width="8.99609375" style="0" customWidth="1"/>
    <col min="42" max="42" width="10.4453125" style="0" customWidth="1"/>
    <col min="43" max="43" width="22.5546875" style="2" customWidth="1"/>
    <col min="44" max="44" width="20.10546875" style="0" customWidth="1"/>
    <col min="45" max="45" width="21.5546875" style="0" customWidth="1"/>
    <col min="46" max="46" width="18.21484375" style="0" customWidth="1"/>
    <col min="47" max="47" width="21.77734375" style="0" customWidth="1"/>
    <col min="48" max="48" width="20.4453125" style="0" customWidth="1"/>
    <col min="49" max="49" width="35.21484375" style="0" customWidth="1"/>
  </cols>
  <sheetData>
    <row r="1" spans="14:50" s="9" customFormat="1" ht="18.75">
      <c r="N1" s="47" t="s">
        <v>88</v>
      </c>
      <c r="O1" s="47"/>
      <c r="P1" s="47"/>
      <c r="Q1" s="47"/>
      <c r="R1" s="47"/>
      <c r="S1" s="47"/>
      <c r="AQ1" s="4"/>
      <c r="AV1" s="20"/>
      <c r="AW1" s="20"/>
      <c r="AX1" s="20"/>
    </row>
    <row r="2" spans="3:50" s="9" customFormat="1" ht="57" customHeight="1">
      <c r="C2" s="56" t="s">
        <v>89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AQ2" s="4"/>
      <c r="AV2" s="20"/>
      <c r="AW2" s="20"/>
      <c r="AX2" s="20"/>
    </row>
    <row r="3" ht="18.75">
      <c r="AQ3" s="4"/>
    </row>
    <row r="4" spans="1:49" s="4" customFormat="1" ht="44.25" customHeight="1">
      <c r="A4" s="54" t="s">
        <v>0</v>
      </c>
      <c r="B4" s="53" t="s">
        <v>79</v>
      </c>
      <c r="C4" s="50" t="s">
        <v>95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8"/>
      <c r="AQ4" s="48" t="s">
        <v>96</v>
      </c>
      <c r="AR4" s="48" t="s">
        <v>81</v>
      </c>
      <c r="AS4" s="48" t="s">
        <v>82</v>
      </c>
      <c r="AT4" s="48" t="s">
        <v>78</v>
      </c>
      <c r="AU4" s="57" t="s">
        <v>83</v>
      </c>
      <c r="AV4" s="52" t="s">
        <v>84</v>
      </c>
      <c r="AW4" s="52" t="s">
        <v>90</v>
      </c>
    </row>
    <row r="5" spans="1:49" s="4" customFormat="1" ht="93.75" customHeight="1">
      <c r="A5" s="55"/>
      <c r="B5" s="53"/>
      <c r="C5" s="17" t="s">
        <v>40</v>
      </c>
      <c r="D5" s="17" t="s">
        <v>41</v>
      </c>
      <c r="E5" s="17" t="s">
        <v>42</v>
      </c>
      <c r="F5" s="17" t="s">
        <v>43</v>
      </c>
      <c r="G5" s="17" t="s">
        <v>44</v>
      </c>
      <c r="H5" s="17" t="s">
        <v>45</v>
      </c>
      <c r="I5" s="17" t="s">
        <v>46</v>
      </c>
      <c r="J5" s="17" t="s">
        <v>47</v>
      </c>
      <c r="K5" s="17" t="s">
        <v>48</v>
      </c>
      <c r="L5" s="17" t="s">
        <v>49</v>
      </c>
      <c r="M5" s="17" t="s">
        <v>50</v>
      </c>
      <c r="N5" s="30" t="s">
        <v>51</v>
      </c>
      <c r="O5" s="30" t="s">
        <v>87</v>
      </c>
      <c r="P5" s="30" t="s">
        <v>53</v>
      </c>
      <c r="Q5" s="30" t="s">
        <v>54</v>
      </c>
      <c r="R5" s="30" t="s">
        <v>55</v>
      </c>
      <c r="S5" s="30" t="s">
        <v>56</v>
      </c>
      <c r="T5" s="30" t="s">
        <v>57</v>
      </c>
      <c r="U5" s="30" t="s">
        <v>58</v>
      </c>
      <c r="V5" s="30" t="s">
        <v>59</v>
      </c>
      <c r="W5" s="30" t="s">
        <v>60</v>
      </c>
      <c r="X5" s="30" t="s">
        <v>61</v>
      </c>
      <c r="Y5" s="30" t="s">
        <v>62</v>
      </c>
      <c r="Z5" s="30" t="s">
        <v>80</v>
      </c>
      <c r="AA5" s="30" t="s">
        <v>63</v>
      </c>
      <c r="AB5" s="30" t="s">
        <v>64</v>
      </c>
      <c r="AC5" s="30" t="s">
        <v>65</v>
      </c>
      <c r="AD5" s="30" t="s">
        <v>66</v>
      </c>
      <c r="AE5" s="30" t="s">
        <v>67</v>
      </c>
      <c r="AF5" s="30" t="s">
        <v>68</v>
      </c>
      <c r="AG5" s="30" t="s">
        <v>69</v>
      </c>
      <c r="AH5" s="30" t="s">
        <v>70</v>
      </c>
      <c r="AI5" s="30" t="s">
        <v>71</v>
      </c>
      <c r="AJ5" s="17" t="s">
        <v>72</v>
      </c>
      <c r="AK5" s="17" t="s">
        <v>73</v>
      </c>
      <c r="AL5" s="17" t="s">
        <v>74</v>
      </c>
      <c r="AM5" s="29" t="s">
        <v>86</v>
      </c>
      <c r="AN5" s="17" t="s">
        <v>75</v>
      </c>
      <c r="AO5" s="17" t="s">
        <v>76</v>
      </c>
      <c r="AP5" s="17" t="s">
        <v>77</v>
      </c>
      <c r="AQ5" s="49"/>
      <c r="AR5" s="49"/>
      <c r="AS5" s="49"/>
      <c r="AT5" s="49"/>
      <c r="AU5" s="58"/>
      <c r="AV5" s="52"/>
      <c r="AW5" s="52"/>
    </row>
    <row r="6" spans="1:49" s="4" customFormat="1" ht="16.5" customHeight="1">
      <c r="A6" s="7"/>
      <c r="B6" s="7"/>
      <c r="C6" s="24"/>
      <c r="D6" s="24"/>
      <c r="E6" s="25"/>
      <c r="F6" s="25"/>
      <c r="G6" s="25"/>
      <c r="H6" s="25"/>
      <c r="I6" s="25"/>
      <c r="J6" s="25"/>
      <c r="K6" s="59"/>
      <c r="L6" s="60"/>
      <c r="M6" s="59"/>
      <c r="N6" s="61"/>
      <c r="O6" s="61"/>
      <c r="P6" s="61"/>
      <c r="Q6" s="60"/>
      <c r="R6" s="25"/>
      <c r="S6" s="25"/>
      <c r="T6" s="59"/>
      <c r="U6" s="61"/>
      <c r="V6" s="61"/>
      <c r="W6" s="61"/>
      <c r="X6" s="60"/>
      <c r="Y6" s="25"/>
      <c r="Z6" s="25"/>
      <c r="AA6" s="59"/>
      <c r="AB6" s="60"/>
      <c r="AC6" s="59"/>
      <c r="AD6" s="61"/>
      <c r="AE6" s="61"/>
      <c r="AF6" s="61"/>
      <c r="AG6" s="60"/>
      <c r="AH6" s="59"/>
      <c r="AI6" s="61"/>
      <c r="AJ6" s="61"/>
      <c r="AK6" s="60"/>
      <c r="AL6" s="25"/>
      <c r="AM6" s="25"/>
      <c r="AN6" s="59"/>
      <c r="AO6" s="60"/>
      <c r="AP6" s="25"/>
      <c r="AQ6" s="7"/>
      <c r="AV6" s="7"/>
      <c r="AW6" s="7"/>
    </row>
    <row r="7" spans="1:49" s="4" customFormat="1" ht="18.75">
      <c r="A7" s="24">
        <v>1</v>
      </c>
      <c r="B7" s="7" t="s">
        <v>34</v>
      </c>
      <c r="C7" s="34">
        <v>625.2</v>
      </c>
      <c r="D7" s="34">
        <v>188.8</v>
      </c>
      <c r="E7" s="34"/>
      <c r="F7" s="34">
        <v>1300</v>
      </c>
      <c r="G7" s="34"/>
      <c r="H7" s="34"/>
      <c r="I7" s="34">
        <v>470</v>
      </c>
      <c r="J7" s="34">
        <v>140</v>
      </c>
      <c r="K7" s="34"/>
      <c r="L7" s="34">
        <v>37</v>
      </c>
      <c r="M7" s="34"/>
      <c r="N7" s="34">
        <v>9.8</v>
      </c>
      <c r="O7" s="34">
        <v>0.3</v>
      </c>
      <c r="P7" s="34">
        <v>1.1</v>
      </c>
      <c r="Q7" s="34">
        <v>35.3</v>
      </c>
      <c r="R7" s="34">
        <v>9</v>
      </c>
      <c r="S7" s="34">
        <v>8.3</v>
      </c>
      <c r="T7" s="34">
        <v>35</v>
      </c>
      <c r="U7" s="34">
        <v>5.3</v>
      </c>
      <c r="V7" s="34">
        <v>5.7</v>
      </c>
      <c r="W7" s="34">
        <v>10</v>
      </c>
      <c r="X7" s="34"/>
      <c r="Y7" s="34">
        <v>3.4</v>
      </c>
      <c r="Z7" s="34">
        <v>11.5</v>
      </c>
      <c r="AA7" s="34">
        <v>4.9</v>
      </c>
      <c r="AB7" s="34">
        <v>5.2</v>
      </c>
      <c r="AC7" s="34">
        <v>2.7</v>
      </c>
      <c r="AD7" s="34">
        <v>65.7</v>
      </c>
      <c r="AE7" s="34">
        <v>5</v>
      </c>
      <c r="AF7" s="34">
        <v>0</v>
      </c>
      <c r="AG7" s="34"/>
      <c r="AH7" s="34">
        <v>118.8</v>
      </c>
      <c r="AI7" s="34">
        <v>0.3</v>
      </c>
      <c r="AJ7" s="34">
        <v>125.3</v>
      </c>
      <c r="AK7" s="34">
        <v>0</v>
      </c>
      <c r="AL7" s="34">
        <v>9</v>
      </c>
      <c r="AM7" s="34">
        <v>15</v>
      </c>
      <c r="AN7" s="34"/>
      <c r="AO7" s="34"/>
      <c r="AP7" s="34"/>
      <c r="AQ7" s="34">
        <f aca="true" t="shared" si="0" ref="AQ7:AQ43">SUM(C7:AP7)</f>
        <v>3247.600000000001</v>
      </c>
      <c r="AR7" s="34">
        <f aca="true" t="shared" si="1" ref="AR7:AR43">AQ7-AK7-AH7-AJ7-AG7</f>
        <v>3003.5000000000005</v>
      </c>
      <c r="AS7" s="19">
        <v>805</v>
      </c>
      <c r="AT7" s="19"/>
      <c r="AU7" s="42">
        <f aca="true" t="shared" si="2" ref="AU7:AU43">ROUND(AR7*1000/(AS7+AT7),0)</f>
        <v>3731</v>
      </c>
      <c r="AV7" s="24"/>
      <c r="AW7" s="19">
        <v>15028</v>
      </c>
    </row>
    <row r="8" spans="1:49" s="4" customFormat="1" ht="18.75">
      <c r="A8" s="24">
        <v>2</v>
      </c>
      <c r="B8" s="7" t="s">
        <v>31</v>
      </c>
      <c r="C8" s="34">
        <v>629</v>
      </c>
      <c r="D8" s="34">
        <v>189.9</v>
      </c>
      <c r="E8" s="34"/>
      <c r="F8" s="34">
        <v>900</v>
      </c>
      <c r="G8" s="34"/>
      <c r="H8" s="34"/>
      <c r="I8" s="34">
        <v>310</v>
      </c>
      <c r="J8" s="34">
        <v>105</v>
      </c>
      <c r="K8" s="34"/>
      <c r="L8" s="34">
        <v>16</v>
      </c>
      <c r="M8" s="34">
        <v>1.4</v>
      </c>
      <c r="N8" s="34">
        <v>9.8</v>
      </c>
      <c r="O8" s="34">
        <v>0.3</v>
      </c>
      <c r="P8" s="34"/>
      <c r="Q8" s="34">
        <v>35.3</v>
      </c>
      <c r="R8" s="34">
        <v>9</v>
      </c>
      <c r="S8" s="34">
        <v>8.3</v>
      </c>
      <c r="T8" s="34">
        <v>30</v>
      </c>
      <c r="U8" s="34">
        <v>1.8</v>
      </c>
      <c r="V8" s="34">
        <v>4.9</v>
      </c>
      <c r="W8" s="34">
        <v>9.8</v>
      </c>
      <c r="X8" s="34"/>
      <c r="Y8" s="34">
        <v>2.4</v>
      </c>
      <c r="Z8" s="34">
        <v>13.5</v>
      </c>
      <c r="AA8" s="34">
        <v>5.1</v>
      </c>
      <c r="AB8" s="34">
        <v>5.2</v>
      </c>
      <c r="AC8" s="34">
        <v>2</v>
      </c>
      <c r="AD8" s="34">
        <v>57</v>
      </c>
      <c r="AE8" s="34">
        <v>4.9</v>
      </c>
      <c r="AF8" s="34">
        <v>0</v>
      </c>
      <c r="AG8" s="34"/>
      <c r="AH8" s="34">
        <v>57.7</v>
      </c>
      <c r="AI8" s="34">
        <v>0.4</v>
      </c>
      <c r="AJ8" s="34">
        <v>141.9</v>
      </c>
      <c r="AK8" s="34">
        <v>0</v>
      </c>
      <c r="AL8" s="34"/>
      <c r="AM8" s="34">
        <v>15</v>
      </c>
      <c r="AN8" s="34"/>
      <c r="AO8" s="34"/>
      <c r="AP8" s="34"/>
      <c r="AQ8" s="34">
        <f t="shared" si="0"/>
        <v>2565.6000000000013</v>
      </c>
      <c r="AR8" s="34">
        <f t="shared" si="1"/>
        <v>2366.0000000000014</v>
      </c>
      <c r="AS8" s="19">
        <v>616</v>
      </c>
      <c r="AT8" s="19"/>
      <c r="AU8" s="42">
        <f t="shared" si="2"/>
        <v>3841</v>
      </c>
      <c r="AV8" s="24"/>
      <c r="AW8" s="19">
        <v>15028</v>
      </c>
    </row>
    <row r="9" spans="1:49" s="4" customFormat="1" ht="18.75">
      <c r="A9" s="24">
        <v>3</v>
      </c>
      <c r="B9" s="7" t="s">
        <v>33</v>
      </c>
      <c r="C9" s="34">
        <v>625.2</v>
      </c>
      <c r="D9" s="34">
        <v>188.8</v>
      </c>
      <c r="E9" s="34"/>
      <c r="F9" s="34">
        <v>1250</v>
      </c>
      <c r="G9" s="34"/>
      <c r="H9" s="34"/>
      <c r="I9" s="34">
        <v>380</v>
      </c>
      <c r="J9" s="34">
        <v>125</v>
      </c>
      <c r="K9" s="34"/>
      <c r="L9" s="34">
        <v>35</v>
      </c>
      <c r="M9" s="34">
        <v>2.4</v>
      </c>
      <c r="N9" s="34">
        <v>9.8</v>
      </c>
      <c r="O9" s="34">
        <v>1</v>
      </c>
      <c r="P9" s="34"/>
      <c r="Q9" s="34">
        <v>35.3</v>
      </c>
      <c r="R9" s="34">
        <v>9</v>
      </c>
      <c r="S9" s="34">
        <v>8.3</v>
      </c>
      <c r="T9" s="34">
        <v>35</v>
      </c>
      <c r="U9" s="34">
        <v>4.7</v>
      </c>
      <c r="V9" s="34">
        <v>5.3</v>
      </c>
      <c r="W9" s="34">
        <v>10</v>
      </c>
      <c r="X9" s="34"/>
      <c r="Y9" s="34">
        <v>4</v>
      </c>
      <c r="Z9" s="34">
        <v>11.5</v>
      </c>
      <c r="AA9" s="34">
        <v>11.1</v>
      </c>
      <c r="AB9" s="34">
        <v>5.2</v>
      </c>
      <c r="AC9" s="34">
        <v>4.6</v>
      </c>
      <c r="AD9" s="34">
        <v>52.8</v>
      </c>
      <c r="AE9" s="34">
        <v>5</v>
      </c>
      <c r="AF9" s="34">
        <v>0</v>
      </c>
      <c r="AG9" s="34"/>
      <c r="AH9" s="34">
        <v>51.2</v>
      </c>
      <c r="AI9" s="34"/>
      <c r="AJ9" s="34">
        <v>218.8</v>
      </c>
      <c r="AK9" s="34">
        <v>3.3</v>
      </c>
      <c r="AL9" s="34"/>
      <c r="AM9" s="34">
        <v>15</v>
      </c>
      <c r="AN9" s="34"/>
      <c r="AO9" s="34"/>
      <c r="AP9" s="34"/>
      <c r="AQ9" s="34">
        <f t="shared" si="0"/>
        <v>3107.3000000000006</v>
      </c>
      <c r="AR9" s="34">
        <f t="shared" si="1"/>
        <v>2834.0000000000005</v>
      </c>
      <c r="AS9" s="19">
        <v>680</v>
      </c>
      <c r="AT9" s="19"/>
      <c r="AU9" s="42">
        <f t="shared" si="2"/>
        <v>4168</v>
      </c>
      <c r="AV9" s="24"/>
      <c r="AW9" s="19">
        <v>15028</v>
      </c>
    </row>
    <row r="10" spans="1:49" s="4" customFormat="1" ht="18.75">
      <c r="A10" s="24">
        <v>4</v>
      </c>
      <c r="B10" s="7" t="s">
        <v>29</v>
      </c>
      <c r="C10" s="34">
        <v>625.9</v>
      </c>
      <c r="D10" s="34">
        <v>189</v>
      </c>
      <c r="E10" s="34"/>
      <c r="F10" s="34">
        <v>2200</v>
      </c>
      <c r="G10" s="34"/>
      <c r="H10" s="34"/>
      <c r="I10" s="34">
        <v>410</v>
      </c>
      <c r="J10" s="34">
        <v>135</v>
      </c>
      <c r="K10" s="34"/>
      <c r="L10" s="34">
        <v>46</v>
      </c>
      <c r="M10" s="34"/>
      <c r="N10" s="34">
        <v>12.6</v>
      </c>
      <c r="O10" s="34">
        <v>0.3</v>
      </c>
      <c r="P10" s="34"/>
      <c r="Q10" s="34">
        <v>35.3</v>
      </c>
      <c r="R10" s="34">
        <v>9</v>
      </c>
      <c r="S10" s="34">
        <v>8.3</v>
      </c>
      <c r="T10" s="34">
        <v>35</v>
      </c>
      <c r="U10" s="34">
        <v>8.2</v>
      </c>
      <c r="V10" s="34">
        <v>4.7</v>
      </c>
      <c r="W10" s="34">
        <v>9.8</v>
      </c>
      <c r="X10" s="34"/>
      <c r="Y10" s="34">
        <v>2.3</v>
      </c>
      <c r="Z10" s="34">
        <v>12.2</v>
      </c>
      <c r="AA10" s="34">
        <v>4.5</v>
      </c>
      <c r="AB10" s="34">
        <v>5.2</v>
      </c>
      <c r="AC10" s="34">
        <v>2.4</v>
      </c>
      <c r="AD10" s="34">
        <v>66.8</v>
      </c>
      <c r="AE10" s="34">
        <v>4.9</v>
      </c>
      <c r="AF10" s="34">
        <v>0</v>
      </c>
      <c r="AG10" s="34"/>
      <c r="AH10" s="34">
        <v>34.2</v>
      </c>
      <c r="AI10" s="34">
        <v>0.5</v>
      </c>
      <c r="AJ10" s="34">
        <v>60.7</v>
      </c>
      <c r="AK10" s="34">
        <v>0</v>
      </c>
      <c r="AL10" s="34"/>
      <c r="AM10" s="34">
        <v>15</v>
      </c>
      <c r="AN10" s="34"/>
      <c r="AO10" s="34"/>
      <c r="AP10" s="34"/>
      <c r="AQ10" s="34">
        <f t="shared" si="0"/>
        <v>3937.8</v>
      </c>
      <c r="AR10" s="34">
        <f t="shared" si="1"/>
        <v>3842.9000000000005</v>
      </c>
      <c r="AS10" s="19">
        <v>829</v>
      </c>
      <c r="AT10" s="19"/>
      <c r="AU10" s="42">
        <f t="shared" si="2"/>
        <v>4636</v>
      </c>
      <c r="AV10" s="24"/>
      <c r="AW10" s="19">
        <v>15028</v>
      </c>
    </row>
    <row r="11" spans="1:49" s="4" customFormat="1" ht="18.75">
      <c r="A11" s="24">
        <v>5</v>
      </c>
      <c r="B11" s="7" t="s">
        <v>35</v>
      </c>
      <c r="C11" s="34">
        <v>739.9</v>
      </c>
      <c r="D11" s="34">
        <v>223.5</v>
      </c>
      <c r="E11" s="34"/>
      <c r="F11" s="34">
        <v>1650</v>
      </c>
      <c r="G11" s="34"/>
      <c r="H11" s="34"/>
      <c r="I11" s="34">
        <v>680</v>
      </c>
      <c r="J11" s="34">
        <v>105</v>
      </c>
      <c r="K11" s="34"/>
      <c r="L11" s="34">
        <v>36</v>
      </c>
      <c r="M11" s="34"/>
      <c r="N11" s="34">
        <v>9.8</v>
      </c>
      <c r="O11" s="34">
        <v>0.3</v>
      </c>
      <c r="P11" s="34"/>
      <c r="Q11" s="34">
        <v>35.3</v>
      </c>
      <c r="R11" s="34">
        <v>9</v>
      </c>
      <c r="S11" s="34">
        <v>18.1</v>
      </c>
      <c r="T11" s="34">
        <v>42.7</v>
      </c>
      <c r="U11" s="34">
        <v>5.2</v>
      </c>
      <c r="V11" s="34">
        <v>6.1</v>
      </c>
      <c r="W11" s="34">
        <v>10</v>
      </c>
      <c r="X11" s="34"/>
      <c r="Y11" s="34">
        <v>2.9</v>
      </c>
      <c r="Z11" s="34">
        <f>11.5+27.6</f>
        <v>39.1</v>
      </c>
      <c r="AA11" s="34">
        <v>6.1</v>
      </c>
      <c r="AB11" s="34">
        <v>5.2</v>
      </c>
      <c r="AC11" s="34">
        <v>3.9</v>
      </c>
      <c r="AD11" s="34">
        <v>76</v>
      </c>
      <c r="AE11" s="34">
        <v>5</v>
      </c>
      <c r="AF11" s="34">
        <v>0</v>
      </c>
      <c r="AG11" s="34"/>
      <c r="AH11" s="34">
        <v>218.4</v>
      </c>
      <c r="AI11" s="34">
        <v>1</v>
      </c>
      <c r="AJ11" s="34">
        <v>253.8</v>
      </c>
      <c r="AK11" s="34">
        <v>6.1</v>
      </c>
      <c r="AL11" s="34">
        <v>18</v>
      </c>
      <c r="AM11" s="34">
        <v>15</v>
      </c>
      <c r="AN11" s="34"/>
      <c r="AO11" s="34"/>
      <c r="AP11" s="34">
        <v>7.9</v>
      </c>
      <c r="AQ11" s="34">
        <f t="shared" si="0"/>
        <v>4229.3</v>
      </c>
      <c r="AR11" s="34">
        <f t="shared" si="1"/>
        <v>3750.9999999999995</v>
      </c>
      <c r="AS11" s="19">
        <v>716</v>
      </c>
      <c r="AT11" s="19"/>
      <c r="AU11" s="42">
        <f t="shared" si="2"/>
        <v>5239</v>
      </c>
      <c r="AV11" s="24"/>
      <c r="AW11" s="19">
        <v>15028</v>
      </c>
    </row>
    <row r="12" spans="1:49" s="4" customFormat="1" ht="18.75">
      <c r="A12" s="24">
        <v>6</v>
      </c>
      <c r="B12" s="7" t="s">
        <v>23</v>
      </c>
      <c r="C12" s="34">
        <v>510.6</v>
      </c>
      <c r="D12" s="34">
        <v>154.2</v>
      </c>
      <c r="E12" s="34"/>
      <c r="F12" s="34">
        <v>1100</v>
      </c>
      <c r="G12" s="34"/>
      <c r="H12" s="34"/>
      <c r="I12" s="34">
        <v>400</v>
      </c>
      <c r="J12" s="34">
        <v>105</v>
      </c>
      <c r="K12" s="34"/>
      <c r="L12" s="34">
        <v>19</v>
      </c>
      <c r="M12" s="34">
        <v>5.6</v>
      </c>
      <c r="N12" s="34">
        <v>9.8</v>
      </c>
      <c r="O12" s="34">
        <v>0.8</v>
      </c>
      <c r="P12" s="34">
        <v>0.5</v>
      </c>
      <c r="Q12" s="34">
        <v>35.3</v>
      </c>
      <c r="R12" s="34">
        <v>8</v>
      </c>
      <c r="S12" s="34">
        <v>8.3</v>
      </c>
      <c r="T12" s="34">
        <v>35</v>
      </c>
      <c r="U12" s="34">
        <v>6.6</v>
      </c>
      <c r="V12" s="34">
        <v>4.8</v>
      </c>
      <c r="W12" s="34">
        <v>9.8</v>
      </c>
      <c r="X12" s="34"/>
      <c r="Y12" s="34">
        <v>3.5</v>
      </c>
      <c r="Z12" s="34">
        <v>8.4</v>
      </c>
      <c r="AA12" s="34">
        <v>1.5</v>
      </c>
      <c r="AB12" s="34">
        <v>5.2</v>
      </c>
      <c r="AC12" s="34">
        <v>8.7</v>
      </c>
      <c r="AD12" s="34">
        <v>45.6</v>
      </c>
      <c r="AE12" s="34">
        <v>4.9</v>
      </c>
      <c r="AF12" s="34">
        <v>0</v>
      </c>
      <c r="AG12" s="34"/>
      <c r="AH12" s="34">
        <v>332.5</v>
      </c>
      <c r="AI12" s="34">
        <v>0.3</v>
      </c>
      <c r="AJ12" s="34">
        <v>91.8</v>
      </c>
      <c r="AK12" s="34">
        <v>2.4</v>
      </c>
      <c r="AL12" s="34">
        <v>30.6</v>
      </c>
      <c r="AM12" s="34">
        <v>15</v>
      </c>
      <c r="AN12" s="34"/>
      <c r="AO12" s="34"/>
      <c r="AP12" s="34"/>
      <c r="AQ12" s="34">
        <f t="shared" si="0"/>
        <v>2963.700000000001</v>
      </c>
      <c r="AR12" s="34">
        <f t="shared" si="1"/>
        <v>2537.000000000001</v>
      </c>
      <c r="AS12" s="19">
        <v>471</v>
      </c>
      <c r="AT12" s="19"/>
      <c r="AU12" s="42">
        <f t="shared" si="2"/>
        <v>5386</v>
      </c>
      <c r="AV12" s="24"/>
      <c r="AW12" s="19">
        <v>15028</v>
      </c>
    </row>
    <row r="13" spans="1:49" s="4" customFormat="1" ht="18.75">
      <c r="A13" s="24">
        <v>7</v>
      </c>
      <c r="B13" s="7" t="s">
        <v>26</v>
      </c>
      <c r="C13" s="34">
        <v>739.9</v>
      </c>
      <c r="D13" s="34">
        <v>223.4</v>
      </c>
      <c r="E13" s="34"/>
      <c r="F13" s="34">
        <v>1650</v>
      </c>
      <c r="G13" s="34"/>
      <c r="H13" s="34">
        <v>130</v>
      </c>
      <c r="I13" s="34">
        <v>390</v>
      </c>
      <c r="J13" s="34">
        <v>63.4</v>
      </c>
      <c r="K13" s="34">
        <v>9</v>
      </c>
      <c r="L13" s="34">
        <v>34</v>
      </c>
      <c r="M13" s="34">
        <v>17.7</v>
      </c>
      <c r="N13" s="34">
        <v>9.8</v>
      </c>
      <c r="O13" s="34">
        <v>0.3</v>
      </c>
      <c r="P13" s="34">
        <v>20.6</v>
      </c>
      <c r="Q13" s="34">
        <v>35.3</v>
      </c>
      <c r="R13" s="34">
        <v>8</v>
      </c>
      <c r="S13" s="34">
        <v>7.1</v>
      </c>
      <c r="T13" s="34">
        <v>10</v>
      </c>
      <c r="U13" s="34">
        <v>4.2</v>
      </c>
      <c r="V13" s="34">
        <v>5.8</v>
      </c>
      <c r="W13" s="34">
        <v>9.8</v>
      </c>
      <c r="X13" s="34"/>
      <c r="Y13" s="34">
        <v>3.5</v>
      </c>
      <c r="Z13" s="34">
        <f>6.6+6.6</f>
        <v>13.2</v>
      </c>
      <c r="AA13" s="34">
        <v>5.8</v>
      </c>
      <c r="AB13" s="34">
        <v>0</v>
      </c>
      <c r="AC13" s="34">
        <v>2.2</v>
      </c>
      <c r="AD13" s="34">
        <v>82.5</v>
      </c>
      <c r="AE13" s="34">
        <v>4.9</v>
      </c>
      <c r="AF13" s="34">
        <v>20.6</v>
      </c>
      <c r="AG13" s="34"/>
      <c r="AH13" s="34">
        <v>0.3</v>
      </c>
      <c r="AI13" s="34">
        <v>0.8</v>
      </c>
      <c r="AJ13" s="34">
        <v>31.6</v>
      </c>
      <c r="AK13" s="34">
        <v>7</v>
      </c>
      <c r="AL13" s="34">
        <v>18</v>
      </c>
      <c r="AM13" s="34">
        <v>15</v>
      </c>
      <c r="AN13" s="34"/>
      <c r="AO13" s="34"/>
      <c r="AP13" s="34"/>
      <c r="AQ13" s="34">
        <f t="shared" si="0"/>
        <v>3573.7000000000007</v>
      </c>
      <c r="AR13" s="34">
        <f t="shared" si="1"/>
        <v>3534.8000000000006</v>
      </c>
      <c r="AS13" s="19">
        <v>618</v>
      </c>
      <c r="AT13" s="19"/>
      <c r="AU13" s="42">
        <f t="shared" si="2"/>
        <v>5720</v>
      </c>
      <c r="AV13" s="24"/>
      <c r="AW13" s="19">
        <v>15028</v>
      </c>
    </row>
    <row r="14" spans="1:49" s="4" customFormat="1" ht="18.75">
      <c r="A14" s="24">
        <v>8</v>
      </c>
      <c r="B14" s="7" t="s">
        <v>30</v>
      </c>
      <c r="C14" s="34">
        <v>1410.5</v>
      </c>
      <c r="D14" s="34">
        <v>426.1</v>
      </c>
      <c r="E14" s="34"/>
      <c r="F14" s="34">
        <v>1600</v>
      </c>
      <c r="G14" s="34"/>
      <c r="H14" s="34"/>
      <c r="I14" s="34">
        <v>470</v>
      </c>
      <c r="J14" s="34">
        <v>135</v>
      </c>
      <c r="K14" s="34"/>
      <c r="L14" s="34">
        <v>36</v>
      </c>
      <c r="M14" s="34"/>
      <c r="N14" s="34">
        <v>16.3</v>
      </c>
      <c r="O14" s="34">
        <v>1.5</v>
      </c>
      <c r="P14" s="34">
        <v>2</v>
      </c>
      <c r="Q14" s="34">
        <v>35.3</v>
      </c>
      <c r="R14" s="34">
        <v>9</v>
      </c>
      <c r="S14" s="34">
        <v>8.3</v>
      </c>
      <c r="T14" s="34">
        <v>75</v>
      </c>
      <c r="U14" s="34">
        <v>6.1</v>
      </c>
      <c r="V14" s="34">
        <v>9.1</v>
      </c>
      <c r="W14" s="34">
        <v>9.8</v>
      </c>
      <c r="X14" s="34"/>
      <c r="Y14" s="34">
        <v>5.2</v>
      </c>
      <c r="Z14" s="34">
        <v>14.8</v>
      </c>
      <c r="AA14" s="34">
        <v>8.7</v>
      </c>
      <c r="AB14" s="34">
        <v>3</v>
      </c>
      <c r="AC14" s="34">
        <v>8.4</v>
      </c>
      <c r="AD14" s="34">
        <v>73.7</v>
      </c>
      <c r="AE14" s="34">
        <v>4.9</v>
      </c>
      <c r="AF14" s="34">
        <v>0</v>
      </c>
      <c r="AG14" s="34"/>
      <c r="AH14" s="34">
        <v>54.2</v>
      </c>
      <c r="AI14" s="34">
        <v>0.3</v>
      </c>
      <c r="AJ14" s="34">
        <v>119.8</v>
      </c>
      <c r="AK14" s="34">
        <v>0</v>
      </c>
      <c r="AL14" s="34">
        <v>3.6</v>
      </c>
      <c r="AM14" s="34">
        <v>15</v>
      </c>
      <c r="AN14" s="34"/>
      <c r="AO14" s="34"/>
      <c r="AP14" s="34"/>
      <c r="AQ14" s="34">
        <f t="shared" si="0"/>
        <v>4561.6</v>
      </c>
      <c r="AR14" s="34">
        <f t="shared" si="1"/>
        <v>4387.6</v>
      </c>
      <c r="AS14" s="19">
        <v>663</v>
      </c>
      <c r="AT14" s="19"/>
      <c r="AU14" s="42">
        <f t="shared" si="2"/>
        <v>6618</v>
      </c>
      <c r="AV14" s="24"/>
      <c r="AW14" s="19">
        <v>15028</v>
      </c>
    </row>
    <row r="15" spans="1:49" s="4" customFormat="1" ht="18.75">
      <c r="A15" s="24">
        <v>9</v>
      </c>
      <c r="B15" s="7" t="s">
        <v>22</v>
      </c>
      <c r="C15" s="34">
        <v>738.2</v>
      </c>
      <c r="D15" s="34">
        <v>222.9</v>
      </c>
      <c r="E15" s="34"/>
      <c r="F15" s="34"/>
      <c r="G15" s="34">
        <v>200</v>
      </c>
      <c r="H15" s="34">
        <v>23</v>
      </c>
      <c r="I15" s="34">
        <v>90</v>
      </c>
      <c r="J15" s="34">
        <v>14</v>
      </c>
      <c r="K15" s="34">
        <v>2</v>
      </c>
      <c r="L15" s="34">
        <v>9</v>
      </c>
      <c r="M15" s="34">
        <v>4.4</v>
      </c>
      <c r="N15" s="34">
        <v>9.8</v>
      </c>
      <c r="O15" s="34">
        <v>1</v>
      </c>
      <c r="P15" s="34"/>
      <c r="Q15" s="34">
        <v>35.3</v>
      </c>
      <c r="R15" s="34">
        <v>8</v>
      </c>
      <c r="S15" s="34">
        <v>7.1</v>
      </c>
      <c r="T15" s="34"/>
      <c r="U15" s="34">
        <v>3.2</v>
      </c>
      <c r="V15" s="34">
        <v>4.3</v>
      </c>
      <c r="W15" s="34">
        <v>9.8</v>
      </c>
      <c r="X15" s="34">
        <v>5</v>
      </c>
      <c r="Y15" s="34">
        <v>1.8</v>
      </c>
      <c r="Z15" s="34">
        <v>7.7</v>
      </c>
      <c r="AA15" s="34">
        <v>5.7</v>
      </c>
      <c r="AB15" s="34">
        <v>5.2</v>
      </c>
      <c r="AC15" s="34">
        <v>0.9</v>
      </c>
      <c r="AD15" s="34">
        <v>53.2</v>
      </c>
      <c r="AE15" s="34">
        <v>4.9</v>
      </c>
      <c r="AF15" s="34">
        <v>0</v>
      </c>
      <c r="AG15" s="34"/>
      <c r="AH15" s="34">
        <v>57.4</v>
      </c>
      <c r="AI15" s="34">
        <v>0.2</v>
      </c>
      <c r="AJ15" s="34">
        <v>10.5</v>
      </c>
      <c r="AK15" s="34">
        <v>2.2</v>
      </c>
      <c r="AL15" s="34">
        <v>1.8</v>
      </c>
      <c r="AM15" s="34">
        <v>14.6</v>
      </c>
      <c r="AN15" s="34"/>
      <c r="AO15" s="34"/>
      <c r="AP15" s="34"/>
      <c r="AQ15" s="34">
        <f t="shared" si="0"/>
        <v>1553.1000000000001</v>
      </c>
      <c r="AR15" s="34">
        <f t="shared" si="1"/>
        <v>1483</v>
      </c>
      <c r="AS15" s="19">
        <v>206</v>
      </c>
      <c r="AT15" s="19"/>
      <c r="AU15" s="42">
        <f t="shared" si="2"/>
        <v>7199</v>
      </c>
      <c r="AV15" s="24"/>
      <c r="AW15" s="19">
        <v>15028</v>
      </c>
    </row>
    <row r="16" spans="1:49" s="4" customFormat="1" ht="18.75">
      <c r="A16" s="24">
        <v>10</v>
      </c>
      <c r="B16" s="7" t="s">
        <v>32</v>
      </c>
      <c r="C16" s="34">
        <v>659.6</v>
      </c>
      <c r="D16" s="34">
        <v>199.2</v>
      </c>
      <c r="E16" s="34"/>
      <c r="F16" s="34"/>
      <c r="G16" s="34">
        <v>582.5</v>
      </c>
      <c r="H16" s="34">
        <v>45</v>
      </c>
      <c r="I16" s="34">
        <v>565.5</v>
      </c>
      <c r="J16" s="34">
        <v>55</v>
      </c>
      <c r="K16" s="34">
        <v>6</v>
      </c>
      <c r="L16" s="34">
        <v>26</v>
      </c>
      <c r="M16" s="34">
        <v>3.5</v>
      </c>
      <c r="N16" s="34">
        <v>9.8</v>
      </c>
      <c r="O16" s="34">
        <v>1.6</v>
      </c>
      <c r="P16" s="34"/>
      <c r="Q16" s="34">
        <v>35.3</v>
      </c>
      <c r="R16" s="34">
        <v>9</v>
      </c>
      <c r="S16" s="34">
        <v>8.3</v>
      </c>
      <c r="T16" s="34">
        <v>10</v>
      </c>
      <c r="U16" s="34">
        <v>5.3</v>
      </c>
      <c r="V16" s="34">
        <v>6.9</v>
      </c>
      <c r="W16" s="34">
        <v>9.8</v>
      </c>
      <c r="X16" s="34">
        <v>664.4</v>
      </c>
      <c r="Y16" s="34">
        <v>2.5</v>
      </c>
      <c r="Z16" s="34">
        <v>11</v>
      </c>
      <c r="AA16" s="34">
        <v>6.8</v>
      </c>
      <c r="AB16" s="34">
        <v>5.2</v>
      </c>
      <c r="AC16" s="34">
        <v>4.8</v>
      </c>
      <c r="AD16" s="34">
        <v>40.3</v>
      </c>
      <c r="AE16" s="34">
        <v>4.9</v>
      </c>
      <c r="AF16" s="34">
        <v>0</v>
      </c>
      <c r="AG16" s="34"/>
      <c r="AH16" s="34">
        <v>124.7</v>
      </c>
      <c r="AI16" s="34">
        <v>0.8</v>
      </c>
      <c r="AJ16" s="34">
        <v>105.1</v>
      </c>
      <c r="AK16" s="34">
        <v>0.6</v>
      </c>
      <c r="AL16" s="34">
        <v>27</v>
      </c>
      <c r="AM16" s="34">
        <v>15</v>
      </c>
      <c r="AN16" s="34"/>
      <c r="AO16" s="34"/>
      <c r="AP16" s="34"/>
      <c r="AQ16" s="34">
        <f t="shared" si="0"/>
        <v>3251.4000000000015</v>
      </c>
      <c r="AR16" s="34">
        <f t="shared" si="1"/>
        <v>3021.000000000002</v>
      </c>
      <c r="AS16" s="19">
        <v>393</v>
      </c>
      <c r="AT16" s="19"/>
      <c r="AU16" s="42">
        <f t="shared" si="2"/>
        <v>7687</v>
      </c>
      <c r="AV16" s="24"/>
      <c r="AW16" s="19">
        <v>15028</v>
      </c>
    </row>
    <row r="17" spans="1:49" s="4" customFormat="1" ht="18.75">
      <c r="A17" s="24">
        <v>11</v>
      </c>
      <c r="B17" s="7" t="s">
        <v>3</v>
      </c>
      <c r="C17" s="34">
        <v>625.2</v>
      </c>
      <c r="D17" s="34">
        <v>188.8</v>
      </c>
      <c r="E17" s="34"/>
      <c r="F17" s="34">
        <v>1000</v>
      </c>
      <c r="G17" s="34"/>
      <c r="H17" s="34">
        <v>13</v>
      </c>
      <c r="I17" s="34">
        <v>270</v>
      </c>
      <c r="J17" s="34">
        <v>23</v>
      </c>
      <c r="K17" s="34">
        <v>4</v>
      </c>
      <c r="L17" s="34">
        <v>12</v>
      </c>
      <c r="M17" s="34">
        <v>6.5</v>
      </c>
      <c r="N17" s="34">
        <v>9.8</v>
      </c>
      <c r="O17" s="34">
        <v>0.7</v>
      </c>
      <c r="P17" s="34"/>
      <c r="Q17" s="34">
        <v>35.3</v>
      </c>
      <c r="R17" s="34">
        <v>9</v>
      </c>
      <c r="S17" s="34">
        <v>7.1</v>
      </c>
      <c r="T17" s="34">
        <v>27</v>
      </c>
      <c r="U17" s="34">
        <v>5</v>
      </c>
      <c r="V17" s="34">
        <v>4.4</v>
      </c>
      <c r="W17" s="34">
        <v>9.8</v>
      </c>
      <c r="X17" s="34"/>
      <c r="Y17" s="34">
        <v>2.1</v>
      </c>
      <c r="Z17" s="34">
        <v>6.6</v>
      </c>
      <c r="AA17" s="34">
        <v>3.3</v>
      </c>
      <c r="AB17" s="34">
        <v>5.2</v>
      </c>
      <c r="AC17" s="34">
        <v>0</v>
      </c>
      <c r="AD17" s="34">
        <v>50.7</v>
      </c>
      <c r="AE17" s="34">
        <v>4.9</v>
      </c>
      <c r="AF17" s="34">
        <v>22.6</v>
      </c>
      <c r="AG17" s="34"/>
      <c r="AH17" s="34">
        <v>1178.7</v>
      </c>
      <c r="AI17" s="34">
        <v>0.2</v>
      </c>
      <c r="AJ17" s="34">
        <v>10.5</v>
      </c>
      <c r="AK17" s="34">
        <v>8.2</v>
      </c>
      <c r="AL17" s="34"/>
      <c r="AM17" s="34">
        <v>10</v>
      </c>
      <c r="AN17" s="34"/>
      <c r="AO17" s="34"/>
      <c r="AP17" s="34"/>
      <c r="AQ17" s="34">
        <f t="shared" si="0"/>
        <v>3553.5999999999995</v>
      </c>
      <c r="AR17" s="34">
        <f t="shared" si="1"/>
        <v>2356.2</v>
      </c>
      <c r="AS17" s="19">
        <v>286</v>
      </c>
      <c r="AT17" s="19"/>
      <c r="AU17" s="42">
        <f t="shared" si="2"/>
        <v>8238</v>
      </c>
      <c r="AV17" s="24"/>
      <c r="AW17" s="19">
        <v>15028</v>
      </c>
    </row>
    <row r="18" spans="1:49" s="4" customFormat="1" ht="18.75">
      <c r="A18" s="24">
        <v>12</v>
      </c>
      <c r="B18" s="7" t="s">
        <v>27</v>
      </c>
      <c r="C18" s="34">
        <v>739.9</v>
      </c>
      <c r="D18" s="34">
        <v>223.4</v>
      </c>
      <c r="E18" s="34"/>
      <c r="F18" s="34">
        <v>1989.2</v>
      </c>
      <c r="G18" s="34"/>
      <c r="H18" s="34">
        <v>30</v>
      </c>
      <c r="I18" s="34">
        <v>670</v>
      </c>
      <c r="J18" s="34">
        <v>50</v>
      </c>
      <c r="K18" s="34">
        <v>8.8</v>
      </c>
      <c r="L18" s="34">
        <v>57</v>
      </c>
      <c r="M18" s="34">
        <v>1.8</v>
      </c>
      <c r="N18" s="34">
        <v>9.8</v>
      </c>
      <c r="O18" s="34">
        <v>0.7</v>
      </c>
      <c r="P18" s="34"/>
      <c r="Q18" s="34">
        <v>35.3</v>
      </c>
      <c r="R18" s="34">
        <v>8.4</v>
      </c>
      <c r="S18" s="34">
        <v>7.1</v>
      </c>
      <c r="T18" s="34">
        <v>4</v>
      </c>
      <c r="U18" s="34">
        <v>6.6</v>
      </c>
      <c r="V18" s="34">
        <v>5.8</v>
      </c>
      <c r="W18" s="34">
        <v>9.8</v>
      </c>
      <c r="X18" s="34"/>
      <c r="Y18" s="34">
        <v>5.2</v>
      </c>
      <c r="Z18" s="34">
        <v>8</v>
      </c>
      <c r="AA18" s="34">
        <v>3.9</v>
      </c>
      <c r="AB18" s="34">
        <v>5.2</v>
      </c>
      <c r="AC18" s="34">
        <v>10.6</v>
      </c>
      <c r="AD18" s="34">
        <v>57</v>
      </c>
      <c r="AE18" s="34">
        <v>4.9</v>
      </c>
      <c r="AF18" s="34">
        <v>19.7</v>
      </c>
      <c r="AG18" s="34"/>
      <c r="AH18" s="34">
        <v>233.9</v>
      </c>
      <c r="AI18" s="34">
        <v>0.8</v>
      </c>
      <c r="AJ18" s="34">
        <v>27.6</v>
      </c>
      <c r="AK18" s="34">
        <v>1.9</v>
      </c>
      <c r="AL18" s="34">
        <v>10.8</v>
      </c>
      <c r="AM18" s="34">
        <v>15</v>
      </c>
      <c r="AN18" s="34"/>
      <c r="AO18" s="34"/>
      <c r="AP18" s="34"/>
      <c r="AQ18" s="34">
        <f t="shared" si="0"/>
        <v>4262.1</v>
      </c>
      <c r="AR18" s="34">
        <f t="shared" si="1"/>
        <v>3998.7000000000007</v>
      </c>
      <c r="AS18" s="19">
        <v>450</v>
      </c>
      <c r="AT18" s="19"/>
      <c r="AU18" s="42">
        <f t="shared" si="2"/>
        <v>8886</v>
      </c>
      <c r="AV18" s="24"/>
      <c r="AW18" s="19">
        <v>15028</v>
      </c>
    </row>
    <row r="19" spans="1:49" s="4" customFormat="1" ht="18.75">
      <c r="A19" s="24">
        <v>13</v>
      </c>
      <c r="B19" s="7" t="s">
        <v>13</v>
      </c>
      <c r="C19" s="34">
        <v>833.6</v>
      </c>
      <c r="D19" s="34">
        <v>251.7</v>
      </c>
      <c r="E19" s="34"/>
      <c r="F19" s="34"/>
      <c r="G19" s="34">
        <v>290</v>
      </c>
      <c r="H19" s="34">
        <v>20</v>
      </c>
      <c r="I19" s="34">
        <v>210</v>
      </c>
      <c r="J19" s="34"/>
      <c r="K19" s="34"/>
      <c r="L19" s="34">
        <v>8</v>
      </c>
      <c r="M19" s="34">
        <v>3.5</v>
      </c>
      <c r="N19" s="34">
        <v>17.1</v>
      </c>
      <c r="O19" s="34">
        <v>0.3</v>
      </c>
      <c r="P19" s="34">
        <v>36.8</v>
      </c>
      <c r="Q19" s="34">
        <v>35.3</v>
      </c>
      <c r="R19" s="34">
        <v>9</v>
      </c>
      <c r="S19" s="34">
        <v>7.1</v>
      </c>
      <c r="T19" s="34"/>
      <c r="U19" s="34">
        <v>4.1</v>
      </c>
      <c r="V19" s="34">
        <v>8.4</v>
      </c>
      <c r="W19" s="34">
        <v>9.8</v>
      </c>
      <c r="X19" s="34">
        <v>7</v>
      </c>
      <c r="Y19" s="34">
        <v>3.3</v>
      </c>
      <c r="Z19" s="34">
        <f>4.4+4.7</f>
        <v>9.100000000000001</v>
      </c>
      <c r="AA19" s="34">
        <v>3.1</v>
      </c>
      <c r="AB19" s="34">
        <v>5.2</v>
      </c>
      <c r="AC19" s="34">
        <v>0.7</v>
      </c>
      <c r="AD19" s="34">
        <v>44.7</v>
      </c>
      <c r="AE19" s="34">
        <v>4.9</v>
      </c>
      <c r="AF19" s="34">
        <v>0</v>
      </c>
      <c r="AG19" s="34"/>
      <c r="AH19" s="34">
        <v>83.1</v>
      </c>
      <c r="AI19" s="34">
        <v>0.3</v>
      </c>
      <c r="AJ19" s="34">
        <v>6.8</v>
      </c>
      <c r="AK19" s="34">
        <v>4.1</v>
      </c>
      <c r="AL19" s="34"/>
      <c r="AM19" s="34">
        <v>10</v>
      </c>
      <c r="AN19" s="34"/>
      <c r="AO19" s="34"/>
      <c r="AP19" s="34"/>
      <c r="AQ19" s="34">
        <f t="shared" si="0"/>
        <v>1926.9999999999993</v>
      </c>
      <c r="AR19" s="34">
        <f t="shared" si="1"/>
        <v>1832.9999999999995</v>
      </c>
      <c r="AS19" s="19">
        <v>195</v>
      </c>
      <c r="AT19" s="19"/>
      <c r="AU19" s="42">
        <f t="shared" si="2"/>
        <v>9400</v>
      </c>
      <c r="AV19" s="24"/>
      <c r="AW19" s="19">
        <v>15028</v>
      </c>
    </row>
    <row r="20" spans="1:49" s="4" customFormat="1" ht="18.75">
      <c r="A20" s="24">
        <v>14</v>
      </c>
      <c r="B20" s="7" t="s">
        <v>12</v>
      </c>
      <c r="C20" s="34">
        <v>827.2</v>
      </c>
      <c r="D20" s="34">
        <v>249.8</v>
      </c>
      <c r="E20" s="34"/>
      <c r="F20" s="34"/>
      <c r="G20" s="34">
        <v>290</v>
      </c>
      <c r="H20" s="34">
        <v>18</v>
      </c>
      <c r="I20" s="34">
        <v>400</v>
      </c>
      <c r="J20" s="34">
        <v>2</v>
      </c>
      <c r="K20" s="34">
        <v>2</v>
      </c>
      <c r="L20" s="34">
        <v>8</v>
      </c>
      <c r="M20" s="34"/>
      <c r="N20" s="34">
        <v>9.8</v>
      </c>
      <c r="O20" s="34">
        <v>0</v>
      </c>
      <c r="P20" s="34"/>
      <c r="Q20" s="34">
        <v>35.3</v>
      </c>
      <c r="R20" s="34">
        <v>9</v>
      </c>
      <c r="S20" s="34">
        <v>7.1</v>
      </c>
      <c r="T20" s="34"/>
      <c r="U20" s="34">
        <v>4.1</v>
      </c>
      <c r="V20" s="34">
        <v>4.3</v>
      </c>
      <c r="W20" s="34">
        <v>9.8</v>
      </c>
      <c r="X20" s="34">
        <v>7</v>
      </c>
      <c r="Y20" s="34">
        <v>3.1</v>
      </c>
      <c r="Z20" s="34">
        <v>4.4</v>
      </c>
      <c r="AA20" s="34">
        <v>4.2</v>
      </c>
      <c r="AB20" s="34">
        <v>2.6</v>
      </c>
      <c r="AC20" s="34">
        <v>0</v>
      </c>
      <c r="AD20" s="34">
        <v>21.9</v>
      </c>
      <c r="AE20" s="34">
        <v>4.9</v>
      </c>
      <c r="AF20" s="34">
        <v>0</v>
      </c>
      <c r="AG20" s="34"/>
      <c r="AH20" s="34">
        <v>15.8</v>
      </c>
      <c r="AI20" s="34">
        <v>0.2</v>
      </c>
      <c r="AJ20" s="34">
        <v>5.4</v>
      </c>
      <c r="AK20" s="34">
        <v>3.9</v>
      </c>
      <c r="AL20" s="34"/>
      <c r="AM20" s="34">
        <v>10</v>
      </c>
      <c r="AN20" s="34"/>
      <c r="AO20" s="34"/>
      <c r="AP20" s="34"/>
      <c r="AQ20" s="34">
        <f t="shared" si="0"/>
        <v>1959.8</v>
      </c>
      <c r="AR20" s="34">
        <f t="shared" si="1"/>
        <v>1934.6999999999998</v>
      </c>
      <c r="AS20" s="19">
        <v>187</v>
      </c>
      <c r="AT20" s="19"/>
      <c r="AU20" s="42">
        <f t="shared" si="2"/>
        <v>10346</v>
      </c>
      <c r="AV20" s="24"/>
      <c r="AW20" s="19">
        <v>15028</v>
      </c>
    </row>
    <row r="21" spans="1:49" s="4" customFormat="1" ht="18.75">
      <c r="A21" s="24">
        <v>15</v>
      </c>
      <c r="B21" s="7" t="s">
        <v>36</v>
      </c>
      <c r="C21" s="34">
        <v>793.7</v>
      </c>
      <c r="D21" s="34">
        <v>239.7</v>
      </c>
      <c r="E21" s="34"/>
      <c r="F21" s="34"/>
      <c r="G21" s="34">
        <v>160</v>
      </c>
      <c r="H21" s="34">
        <v>1</v>
      </c>
      <c r="I21" s="34">
        <v>400</v>
      </c>
      <c r="J21" s="34">
        <v>37</v>
      </c>
      <c r="K21" s="34">
        <v>5</v>
      </c>
      <c r="L21" s="34">
        <v>8</v>
      </c>
      <c r="M21" s="34"/>
      <c r="N21" s="34">
        <v>9.8</v>
      </c>
      <c r="O21" s="34">
        <v>0.7</v>
      </c>
      <c r="P21" s="34"/>
      <c r="Q21" s="34">
        <v>35.3</v>
      </c>
      <c r="R21" s="34">
        <v>9</v>
      </c>
      <c r="S21" s="34">
        <v>7.1</v>
      </c>
      <c r="T21" s="34">
        <v>4</v>
      </c>
      <c r="U21" s="34">
        <v>5.2</v>
      </c>
      <c r="V21" s="34">
        <v>7.1</v>
      </c>
      <c r="W21" s="34">
        <v>10</v>
      </c>
      <c r="X21" s="34">
        <v>6</v>
      </c>
      <c r="Y21" s="34">
        <v>3.5</v>
      </c>
      <c r="Z21" s="34">
        <f>6.6+5.2</f>
        <v>11.8</v>
      </c>
      <c r="AA21" s="34">
        <v>6.6</v>
      </c>
      <c r="AB21" s="34">
        <v>6.5</v>
      </c>
      <c r="AC21" s="34">
        <v>7.1</v>
      </c>
      <c r="AD21" s="34">
        <v>36.7</v>
      </c>
      <c r="AE21" s="34">
        <v>5</v>
      </c>
      <c r="AF21" s="34">
        <v>0</v>
      </c>
      <c r="AG21" s="34"/>
      <c r="AH21" s="34">
        <v>2.8</v>
      </c>
      <c r="AI21" s="34">
        <v>0.4</v>
      </c>
      <c r="AJ21" s="34">
        <v>19.4</v>
      </c>
      <c r="AK21" s="34">
        <v>0</v>
      </c>
      <c r="AL21" s="34"/>
      <c r="AM21" s="34">
        <v>15</v>
      </c>
      <c r="AN21" s="34"/>
      <c r="AO21" s="34"/>
      <c r="AP21" s="34"/>
      <c r="AQ21" s="34">
        <f t="shared" si="0"/>
        <v>1853.3999999999999</v>
      </c>
      <c r="AR21" s="34">
        <f t="shared" si="1"/>
        <v>1831.1999999999998</v>
      </c>
      <c r="AS21" s="19">
        <v>176</v>
      </c>
      <c r="AT21" s="19"/>
      <c r="AU21" s="42">
        <f t="shared" si="2"/>
        <v>10405</v>
      </c>
      <c r="AV21" s="24"/>
      <c r="AW21" s="19">
        <v>15028</v>
      </c>
    </row>
    <row r="22" spans="1:49" s="4" customFormat="1" ht="18.75">
      <c r="A22" s="24">
        <v>16</v>
      </c>
      <c r="B22" s="7" t="s">
        <v>25</v>
      </c>
      <c r="C22" s="34">
        <v>568.6</v>
      </c>
      <c r="D22" s="34">
        <v>171.7</v>
      </c>
      <c r="E22" s="34"/>
      <c r="F22" s="34">
        <v>500</v>
      </c>
      <c r="G22" s="34">
        <v>310</v>
      </c>
      <c r="H22" s="34">
        <v>8</v>
      </c>
      <c r="I22" s="34">
        <v>300</v>
      </c>
      <c r="J22" s="34">
        <v>62</v>
      </c>
      <c r="K22" s="34"/>
      <c r="L22" s="34">
        <v>17</v>
      </c>
      <c r="M22" s="34"/>
      <c r="N22" s="34">
        <v>0</v>
      </c>
      <c r="O22" s="34">
        <v>0</v>
      </c>
      <c r="P22" s="34"/>
      <c r="Q22" s="34">
        <f>35.3+2.7</f>
        <v>38</v>
      </c>
      <c r="R22" s="34">
        <v>8</v>
      </c>
      <c r="S22" s="34">
        <v>7.1</v>
      </c>
      <c r="T22" s="34">
        <v>8</v>
      </c>
      <c r="U22" s="34">
        <v>4.2</v>
      </c>
      <c r="V22" s="34">
        <v>6.6</v>
      </c>
      <c r="W22" s="34">
        <v>9.8</v>
      </c>
      <c r="X22" s="34">
        <v>290</v>
      </c>
      <c r="Y22" s="34">
        <v>2.5</v>
      </c>
      <c r="Z22" s="34">
        <v>5</v>
      </c>
      <c r="AA22" s="34">
        <v>5.1</v>
      </c>
      <c r="AB22" s="34">
        <v>7.9</v>
      </c>
      <c r="AC22" s="34">
        <v>4.2</v>
      </c>
      <c r="AD22" s="34">
        <v>38.2</v>
      </c>
      <c r="AE22" s="34">
        <v>4.9</v>
      </c>
      <c r="AF22" s="34">
        <v>0</v>
      </c>
      <c r="AG22" s="34"/>
      <c r="AH22" s="34">
        <v>135.6</v>
      </c>
      <c r="AI22" s="34">
        <v>0.2</v>
      </c>
      <c r="AJ22" s="34">
        <v>25.6</v>
      </c>
      <c r="AK22" s="34">
        <v>4.5</v>
      </c>
      <c r="AL22" s="34"/>
      <c r="AM22" s="34">
        <v>15</v>
      </c>
      <c r="AN22" s="34"/>
      <c r="AO22" s="34"/>
      <c r="AP22" s="34"/>
      <c r="AQ22" s="34">
        <f t="shared" si="0"/>
        <v>2557.6999999999994</v>
      </c>
      <c r="AR22" s="34">
        <f t="shared" si="1"/>
        <v>2391.9999999999995</v>
      </c>
      <c r="AS22" s="19">
        <v>203</v>
      </c>
      <c r="AT22" s="19"/>
      <c r="AU22" s="42">
        <f t="shared" si="2"/>
        <v>11783</v>
      </c>
      <c r="AV22" s="24"/>
      <c r="AW22" s="19">
        <v>15028</v>
      </c>
    </row>
    <row r="23" spans="1:49" s="4" customFormat="1" ht="18.75">
      <c r="A23" s="24">
        <v>17</v>
      </c>
      <c r="B23" s="7" t="s">
        <v>7</v>
      </c>
      <c r="C23" s="34">
        <v>663.7</v>
      </c>
      <c r="D23" s="34">
        <v>200.4</v>
      </c>
      <c r="E23" s="34"/>
      <c r="F23" s="34"/>
      <c r="G23" s="34"/>
      <c r="H23" s="34">
        <v>358.2</v>
      </c>
      <c r="I23" s="34">
        <v>280</v>
      </c>
      <c r="J23" s="34">
        <v>37</v>
      </c>
      <c r="K23" s="34"/>
      <c r="L23" s="34">
        <v>16</v>
      </c>
      <c r="M23" s="34">
        <v>11.3</v>
      </c>
      <c r="N23" s="34">
        <v>9.8</v>
      </c>
      <c r="O23" s="34">
        <v>0.3</v>
      </c>
      <c r="P23" s="34"/>
      <c r="Q23" s="34">
        <v>35.3</v>
      </c>
      <c r="R23" s="34">
        <v>9</v>
      </c>
      <c r="S23" s="34">
        <v>10.3</v>
      </c>
      <c r="T23" s="34"/>
      <c r="U23" s="34">
        <v>2.8</v>
      </c>
      <c r="V23" s="34">
        <v>4.8</v>
      </c>
      <c r="W23" s="34">
        <v>9.8</v>
      </c>
      <c r="X23" s="34"/>
      <c r="Y23" s="34">
        <v>1.8</v>
      </c>
      <c r="Z23" s="34">
        <v>18.8</v>
      </c>
      <c r="AA23" s="34">
        <v>4.1</v>
      </c>
      <c r="AB23" s="34">
        <v>5.2</v>
      </c>
      <c r="AC23" s="34">
        <v>4.6</v>
      </c>
      <c r="AD23" s="34">
        <v>39.7</v>
      </c>
      <c r="AE23" s="34">
        <v>4.9</v>
      </c>
      <c r="AF23" s="34">
        <v>0</v>
      </c>
      <c r="AG23" s="34">
        <f>ROUND(327.1*1.1547,1)</f>
        <v>377.7</v>
      </c>
      <c r="AH23" s="34">
        <v>55.7</v>
      </c>
      <c r="AI23" s="34">
        <v>0.2</v>
      </c>
      <c r="AJ23" s="34">
        <v>42.2</v>
      </c>
      <c r="AK23" s="34">
        <v>0</v>
      </c>
      <c r="AL23" s="34">
        <v>3.6</v>
      </c>
      <c r="AM23" s="34">
        <v>10</v>
      </c>
      <c r="AN23" s="34"/>
      <c r="AO23" s="34"/>
      <c r="AP23" s="34"/>
      <c r="AQ23" s="34">
        <f t="shared" si="0"/>
        <v>2217.199999999999</v>
      </c>
      <c r="AR23" s="34">
        <f t="shared" si="1"/>
        <v>1741.5999999999992</v>
      </c>
      <c r="AS23" s="19">
        <v>48</v>
      </c>
      <c r="AT23" s="19">
        <v>93</v>
      </c>
      <c r="AU23" s="42">
        <f t="shared" si="2"/>
        <v>12352</v>
      </c>
      <c r="AV23" s="24"/>
      <c r="AW23" s="19">
        <v>15028</v>
      </c>
    </row>
    <row r="24" spans="1:49" s="4" customFormat="1" ht="18.75">
      <c r="A24" s="24">
        <v>18</v>
      </c>
      <c r="B24" s="7" t="s">
        <v>28</v>
      </c>
      <c r="C24" s="34">
        <v>887.9</v>
      </c>
      <c r="D24" s="34">
        <v>268.2</v>
      </c>
      <c r="E24" s="34"/>
      <c r="F24" s="34"/>
      <c r="G24" s="34"/>
      <c r="H24" s="34">
        <v>1</v>
      </c>
      <c r="I24" s="34">
        <v>200</v>
      </c>
      <c r="J24" s="34">
        <v>9</v>
      </c>
      <c r="K24" s="34"/>
      <c r="L24" s="34">
        <v>6</v>
      </c>
      <c r="M24" s="34">
        <v>2.9</v>
      </c>
      <c r="N24" s="34">
        <v>9.8</v>
      </c>
      <c r="O24" s="34">
        <v>1</v>
      </c>
      <c r="P24" s="34"/>
      <c r="Q24" s="34">
        <v>35.3</v>
      </c>
      <c r="R24" s="34">
        <v>9</v>
      </c>
      <c r="S24" s="34">
        <v>7.1</v>
      </c>
      <c r="T24" s="34">
        <v>0</v>
      </c>
      <c r="U24" s="34">
        <v>4.3</v>
      </c>
      <c r="V24" s="34">
        <v>4.8</v>
      </c>
      <c r="W24" s="34">
        <v>9.8</v>
      </c>
      <c r="X24" s="34"/>
      <c r="Y24" s="34">
        <v>1.8</v>
      </c>
      <c r="Z24" s="34">
        <v>5.8</v>
      </c>
      <c r="AA24" s="34">
        <v>7.6</v>
      </c>
      <c r="AB24" s="34">
        <v>5.2</v>
      </c>
      <c r="AC24" s="34">
        <v>5.8</v>
      </c>
      <c r="AD24" s="34">
        <v>29.3</v>
      </c>
      <c r="AE24" s="34">
        <v>4.9</v>
      </c>
      <c r="AF24" s="34">
        <v>0</v>
      </c>
      <c r="AG24" s="34"/>
      <c r="AH24" s="34">
        <v>31.3</v>
      </c>
      <c r="AI24" s="34">
        <v>0.2</v>
      </c>
      <c r="AJ24" s="34">
        <v>6.2</v>
      </c>
      <c r="AK24" s="34">
        <v>4.4</v>
      </c>
      <c r="AL24" s="34"/>
      <c r="AM24" s="34">
        <v>15</v>
      </c>
      <c r="AN24" s="34">
        <v>438.2</v>
      </c>
      <c r="AO24" s="34">
        <v>6.6</v>
      </c>
      <c r="AP24" s="34"/>
      <c r="AQ24" s="34">
        <f t="shared" si="0"/>
        <v>2018.3999999999996</v>
      </c>
      <c r="AR24" s="34">
        <f t="shared" si="1"/>
        <v>1976.4999999999995</v>
      </c>
      <c r="AS24" s="19">
        <v>134</v>
      </c>
      <c r="AT24" s="19"/>
      <c r="AU24" s="42">
        <f t="shared" si="2"/>
        <v>14750</v>
      </c>
      <c r="AV24" s="24"/>
      <c r="AW24" s="19">
        <v>15028</v>
      </c>
    </row>
    <row r="25" spans="1:49" s="4" customFormat="1" ht="18.75">
      <c r="A25" s="24">
        <v>19</v>
      </c>
      <c r="B25" s="7" t="s">
        <v>18</v>
      </c>
      <c r="C25" s="34">
        <v>681.6</v>
      </c>
      <c r="D25" s="34">
        <f>205.9</f>
        <v>205.9</v>
      </c>
      <c r="E25" s="34"/>
      <c r="F25" s="34"/>
      <c r="G25" s="34">
        <v>90</v>
      </c>
      <c r="H25" s="34">
        <v>1</v>
      </c>
      <c r="I25" s="34">
        <v>100</v>
      </c>
      <c r="J25" s="34">
        <v>9</v>
      </c>
      <c r="K25" s="34">
        <v>2</v>
      </c>
      <c r="L25" s="34">
        <v>3</v>
      </c>
      <c r="M25" s="34">
        <v>4.4</v>
      </c>
      <c r="N25" s="34">
        <v>9.8</v>
      </c>
      <c r="O25" s="34">
        <v>0.3</v>
      </c>
      <c r="P25" s="34"/>
      <c r="Q25" s="34">
        <v>35.3</v>
      </c>
      <c r="R25" s="34">
        <v>9</v>
      </c>
      <c r="S25" s="34">
        <v>7.1</v>
      </c>
      <c r="T25" s="34"/>
      <c r="U25" s="34">
        <v>3</v>
      </c>
      <c r="V25" s="34">
        <v>6.9</v>
      </c>
      <c r="W25" s="34">
        <v>9.8</v>
      </c>
      <c r="X25" s="34">
        <v>7</v>
      </c>
      <c r="Y25" s="34">
        <v>1.7</v>
      </c>
      <c r="Z25" s="34">
        <v>6.6</v>
      </c>
      <c r="AA25" s="34">
        <v>4.4</v>
      </c>
      <c r="AB25" s="34">
        <v>5.2</v>
      </c>
      <c r="AC25" s="34">
        <v>3</v>
      </c>
      <c r="AD25" s="34">
        <v>11.4</v>
      </c>
      <c r="AE25" s="34">
        <v>4.9</v>
      </c>
      <c r="AF25" s="34">
        <v>0</v>
      </c>
      <c r="AG25" s="34"/>
      <c r="AH25" s="34"/>
      <c r="AI25" s="34"/>
      <c r="AJ25" s="34">
        <v>9.9</v>
      </c>
      <c r="AK25" s="34">
        <v>0</v>
      </c>
      <c r="AL25" s="34"/>
      <c r="AM25" s="34">
        <v>10</v>
      </c>
      <c r="AN25" s="34"/>
      <c r="AO25" s="34"/>
      <c r="AP25" s="34"/>
      <c r="AQ25" s="34">
        <f t="shared" si="0"/>
        <v>1242.2000000000003</v>
      </c>
      <c r="AR25" s="34">
        <f t="shared" si="1"/>
        <v>1232.3000000000002</v>
      </c>
      <c r="AS25" s="19">
        <v>82</v>
      </c>
      <c r="AT25" s="19"/>
      <c r="AU25" s="42">
        <f t="shared" si="2"/>
        <v>15028</v>
      </c>
      <c r="AV25" s="19">
        <v>15028</v>
      </c>
      <c r="AW25" s="19">
        <v>15028</v>
      </c>
    </row>
    <row r="26" spans="1:49" s="4" customFormat="1" ht="18.75">
      <c r="A26" s="24">
        <v>20</v>
      </c>
      <c r="B26" s="7" t="s">
        <v>37</v>
      </c>
      <c r="C26" s="34">
        <v>735.9</v>
      </c>
      <c r="D26" s="34">
        <v>222.2</v>
      </c>
      <c r="E26" s="34"/>
      <c r="F26" s="34"/>
      <c r="G26" s="34">
        <v>140</v>
      </c>
      <c r="H26" s="34">
        <v>7</v>
      </c>
      <c r="I26" s="34">
        <v>210</v>
      </c>
      <c r="J26" s="34"/>
      <c r="K26" s="34"/>
      <c r="L26" s="34">
        <v>5.8</v>
      </c>
      <c r="M26" s="34"/>
      <c r="N26" s="34">
        <v>9.8</v>
      </c>
      <c r="O26" s="34">
        <v>0.3</v>
      </c>
      <c r="P26" s="34"/>
      <c r="Q26" s="34">
        <v>35.3</v>
      </c>
      <c r="R26" s="34">
        <v>9</v>
      </c>
      <c r="S26" s="34">
        <v>7.8</v>
      </c>
      <c r="T26" s="34"/>
      <c r="U26" s="34">
        <v>3.9</v>
      </c>
      <c r="V26" s="34">
        <v>3.8</v>
      </c>
      <c r="W26" s="34">
        <v>10</v>
      </c>
      <c r="X26" s="34">
        <v>3</v>
      </c>
      <c r="Y26" s="34">
        <v>2.4</v>
      </c>
      <c r="Z26" s="34">
        <v>6.2</v>
      </c>
      <c r="AA26" s="34">
        <v>7</v>
      </c>
      <c r="AB26" s="34">
        <v>3</v>
      </c>
      <c r="AC26" s="34">
        <v>0.4</v>
      </c>
      <c r="AD26" s="34">
        <v>26</v>
      </c>
      <c r="AE26" s="34">
        <v>5</v>
      </c>
      <c r="AF26" s="34">
        <v>0</v>
      </c>
      <c r="AG26" s="34"/>
      <c r="AH26" s="34">
        <v>0.8</v>
      </c>
      <c r="AI26" s="34">
        <v>0.2</v>
      </c>
      <c r="AJ26" s="34">
        <v>7.2</v>
      </c>
      <c r="AK26" s="34">
        <v>3.7</v>
      </c>
      <c r="AL26" s="34"/>
      <c r="AM26" s="34">
        <v>15</v>
      </c>
      <c r="AN26" s="34"/>
      <c r="AO26" s="34"/>
      <c r="AP26" s="34"/>
      <c r="AQ26" s="34">
        <f t="shared" si="0"/>
        <v>1480.7</v>
      </c>
      <c r="AR26" s="34">
        <f t="shared" si="1"/>
        <v>1469</v>
      </c>
      <c r="AS26" s="19">
        <v>87</v>
      </c>
      <c r="AT26" s="19"/>
      <c r="AU26" s="42">
        <f t="shared" si="2"/>
        <v>16885</v>
      </c>
      <c r="AV26" s="24"/>
      <c r="AW26" s="19">
        <v>15028</v>
      </c>
    </row>
    <row r="27" spans="1:49" s="4" customFormat="1" ht="18.75">
      <c r="A27" s="24">
        <v>21</v>
      </c>
      <c r="B27" s="7" t="s">
        <v>15</v>
      </c>
      <c r="C27" s="34">
        <v>735.5</v>
      </c>
      <c r="D27" s="34">
        <v>222.1</v>
      </c>
      <c r="E27" s="34"/>
      <c r="F27" s="34"/>
      <c r="G27" s="34">
        <v>200</v>
      </c>
      <c r="H27" s="34"/>
      <c r="I27" s="34">
        <v>90</v>
      </c>
      <c r="J27" s="34"/>
      <c r="K27" s="34"/>
      <c r="L27" s="34">
        <v>2</v>
      </c>
      <c r="M27" s="34"/>
      <c r="N27" s="34">
        <v>9.8</v>
      </c>
      <c r="O27" s="34">
        <v>0.7</v>
      </c>
      <c r="P27" s="34">
        <v>0</v>
      </c>
      <c r="Q27" s="34">
        <v>35.3</v>
      </c>
      <c r="R27" s="34">
        <v>9</v>
      </c>
      <c r="S27" s="34">
        <v>7.1</v>
      </c>
      <c r="T27" s="34"/>
      <c r="U27" s="34">
        <v>3.1</v>
      </c>
      <c r="V27" s="34">
        <v>5.4</v>
      </c>
      <c r="W27" s="34">
        <v>9.8</v>
      </c>
      <c r="X27" s="34">
        <v>5</v>
      </c>
      <c r="Y27" s="34">
        <v>2.3</v>
      </c>
      <c r="Z27" s="34">
        <v>7</v>
      </c>
      <c r="AA27" s="34">
        <v>2.5</v>
      </c>
      <c r="AB27" s="34">
        <v>5.2</v>
      </c>
      <c r="AC27" s="34">
        <v>2.4</v>
      </c>
      <c r="AD27" s="34">
        <v>13.3</v>
      </c>
      <c r="AE27" s="34">
        <v>4.9</v>
      </c>
      <c r="AF27" s="34">
        <v>0</v>
      </c>
      <c r="AG27" s="34"/>
      <c r="AH27" s="34"/>
      <c r="AI27" s="34"/>
      <c r="AJ27" s="34">
        <v>5.8</v>
      </c>
      <c r="AK27" s="34">
        <v>1.6</v>
      </c>
      <c r="AL27" s="34">
        <v>5.4</v>
      </c>
      <c r="AM27" s="34">
        <v>10</v>
      </c>
      <c r="AN27" s="34"/>
      <c r="AO27" s="34"/>
      <c r="AP27" s="34"/>
      <c r="AQ27" s="34">
        <f t="shared" si="0"/>
        <v>1395.1999999999998</v>
      </c>
      <c r="AR27" s="34">
        <f t="shared" si="1"/>
        <v>1387.8</v>
      </c>
      <c r="AS27" s="19">
        <v>80</v>
      </c>
      <c r="AT27" s="19"/>
      <c r="AU27" s="42">
        <f t="shared" si="2"/>
        <v>17348</v>
      </c>
      <c r="AV27" s="24"/>
      <c r="AW27" s="19">
        <v>15028</v>
      </c>
    </row>
    <row r="28" spans="1:49" s="4" customFormat="1" ht="18.75">
      <c r="A28" s="24">
        <v>22</v>
      </c>
      <c r="B28" s="7" t="s">
        <v>24</v>
      </c>
      <c r="C28" s="34">
        <v>512.1</v>
      </c>
      <c r="D28" s="34">
        <v>154.7</v>
      </c>
      <c r="E28" s="34"/>
      <c r="F28" s="34">
        <v>1900</v>
      </c>
      <c r="G28" s="34"/>
      <c r="H28" s="34"/>
      <c r="I28" s="34">
        <v>200</v>
      </c>
      <c r="J28" s="34">
        <v>62</v>
      </c>
      <c r="K28" s="34"/>
      <c r="L28" s="34">
        <v>17</v>
      </c>
      <c r="M28" s="34"/>
      <c r="N28" s="34">
        <v>9.8</v>
      </c>
      <c r="O28" s="34">
        <v>0</v>
      </c>
      <c r="P28" s="34">
        <v>1.7</v>
      </c>
      <c r="Q28" s="34">
        <v>35.3</v>
      </c>
      <c r="R28" s="34">
        <v>8</v>
      </c>
      <c r="S28" s="34">
        <v>7.1</v>
      </c>
      <c r="T28" s="34">
        <v>8</v>
      </c>
      <c r="U28" s="34">
        <v>4.7</v>
      </c>
      <c r="V28" s="34">
        <v>3.7</v>
      </c>
      <c r="W28" s="34">
        <v>9.8</v>
      </c>
      <c r="X28" s="34"/>
      <c r="Y28" s="34">
        <v>3.7</v>
      </c>
      <c r="Z28" s="34">
        <v>6.6</v>
      </c>
      <c r="AA28" s="34">
        <v>5.4</v>
      </c>
      <c r="AB28" s="34">
        <v>5.2</v>
      </c>
      <c r="AC28" s="34">
        <v>0</v>
      </c>
      <c r="AD28" s="34">
        <v>43.7</v>
      </c>
      <c r="AE28" s="34">
        <v>4.9</v>
      </c>
      <c r="AF28" s="34">
        <v>0</v>
      </c>
      <c r="AG28" s="34"/>
      <c r="AH28" s="34">
        <v>31.4</v>
      </c>
      <c r="AI28" s="34">
        <v>0.1</v>
      </c>
      <c r="AJ28" s="34">
        <v>25.2</v>
      </c>
      <c r="AK28" s="34">
        <v>0</v>
      </c>
      <c r="AL28" s="34"/>
      <c r="AM28" s="34">
        <v>15</v>
      </c>
      <c r="AN28" s="34"/>
      <c r="AO28" s="34"/>
      <c r="AP28" s="34"/>
      <c r="AQ28" s="34">
        <f t="shared" si="0"/>
        <v>3075.0999999999995</v>
      </c>
      <c r="AR28" s="34">
        <f t="shared" si="1"/>
        <v>3018.4999999999995</v>
      </c>
      <c r="AS28" s="19">
        <v>172</v>
      </c>
      <c r="AT28" s="19"/>
      <c r="AU28" s="42">
        <f t="shared" si="2"/>
        <v>17549</v>
      </c>
      <c r="AV28" s="24"/>
      <c r="AW28" s="19">
        <v>15028</v>
      </c>
    </row>
    <row r="29" spans="1:49" s="4" customFormat="1" ht="18.75">
      <c r="A29" s="24">
        <v>23</v>
      </c>
      <c r="B29" s="7" t="s">
        <v>6</v>
      </c>
      <c r="C29" s="34">
        <v>854.3</v>
      </c>
      <c r="D29" s="34">
        <v>258</v>
      </c>
      <c r="E29" s="34"/>
      <c r="F29" s="34"/>
      <c r="G29" s="34">
        <v>70</v>
      </c>
      <c r="H29" s="34"/>
      <c r="I29" s="34">
        <v>400</v>
      </c>
      <c r="J29" s="34">
        <v>9</v>
      </c>
      <c r="K29" s="34">
        <v>4</v>
      </c>
      <c r="L29" s="34">
        <v>5</v>
      </c>
      <c r="M29" s="34"/>
      <c r="N29" s="34">
        <v>9.8</v>
      </c>
      <c r="O29" s="34">
        <v>0.7</v>
      </c>
      <c r="P29" s="34">
        <v>24.7</v>
      </c>
      <c r="Q29" s="34">
        <v>35.3</v>
      </c>
      <c r="R29" s="34">
        <v>9</v>
      </c>
      <c r="S29" s="34">
        <v>7.1</v>
      </c>
      <c r="T29" s="34"/>
      <c r="U29" s="34">
        <v>4.1</v>
      </c>
      <c r="V29" s="34">
        <v>4.9</v>
      </c>
      <c r="W29" s="34">
        <v>9.8</v>
      </c>
      <c r="X29" s="34">
        <v>7</v>
      </c>
      <c r="Y29" s="34">
        <v>2.7</v>
      </c>
      <c r="Z29" s="34">
        <v>5.8</v>
      </c>
      <c r="AA29" s="34">
        <v>8.7</v>
      </c>
      <c r="AB29" s="34">
        <v>5.2</v>
      </c>
      <c r="AC29" s="34">
        <v>1.7</v>
      </c>
      <c r="AD29" s="34">
        <v>17.1</v>
      </c>
      <c r="AE29" s="34">
        <v>4.9</v>
      </c>
      <c r="AF29" s="34">
        <v>0</v>
      </c>
      <c r="AG29" s="34"/>
      <c r="AH29" s="34">
        <v>5.3</v>
      </c>
      <c r="AI29" s="34">
        <v>0.1</v>
      </c>
      <c r="AJ29" s="34">
        <v>8.7</v>
      </c>
      <c r="AK29" s="34">
        <v>4</v>
      </c>
      <c r="AL29" s="34">
        <v>11.4</v>
      </c>
      <c r="AM29" s="34">
        <v>10</v>
      </c>
      <c r="AN29" s="34"/>
      <c r="AO29" s="34"/>
      <c r="AP29" s="34"/>
      <c r="AQ29" s="34">
        <f t="shared" si="0"/>
        <v>1798.3</v>
      </c>
      <c r="AR29" s="34">
        <f t="shared" si="1"/>
        <v>1780.3</v>
      </c>
      <c r="AS29" s="19">
        <v>98</v>
      </c>
      <c r="AT29" s="19"/>
      <c r="AU29" s="42">
        <f t="shared" si="2"/>
        <v>18166</v>
      </c>
      <c r="AV29" s="24"/>
      <c r="AW29" s="19">
        <v>15028</v>
      </c>
    </row>
    <row r="30" spans="1:49" s="4" customFormat="1" ht="18.75">
      <c r="A30" s="24">
        <v>24</v>
      </c>
      <c r="B30" s="7" t="s">
        <v>1</v>
      </c>
      <c r="C30" s="34">
        <v>738.9</v>
      </c>
      <c r="D30" s="34">
        <v>223.1</v>
      </c>
      <c r="E30" s="34"/>
      <c r="F30" s="34"/>
      <c r="G30" s="34">
        <v>110</v>
      </c>
      <c r="H30" s="34"/>
      <c r="I30" s="34">
        <v>150</v>
      </c>
      <c r="J30" s="34"/>
      <c r="K30" s="34"/>
      <c r="L30" s="34">
        <v>3</v>
      </c>
      <c r="M30" s="34"/>
      <c r="N30" s="34">
        <v>9.8</v>
      </c>
      <c r="O30" s="34">
        <v>0.3</v>
      </c>
      <c r="P30" s="34"/>
      <c r="Q30" s="34">
        <v>35.3</v>
      </c>
      <c r="R30" s="34">
        <v>9</v>
      </c>
      <c r="S30" s="34">
        <v>7.1</v>
      </c>
      <c r="T30" s="34"/>
      <c r="U30" s="34">
        <v>2.9</v>
      </c>
      <c r="V30" s="34">
        <v>9.3</v>
      </c>
      <c r="W30" s="34">
        <v>9.8</v>
      </c>
      <c r="X30" s="34">
        <v>7</v>
      </c>
      <c r="Y30" s="34">
        <v>1.8</v>
      </c>
      <c r="Z30" s="34">
        <v>8</v>
      </c>
      <c r="AA30" s="34">
        <v>6.1</v>
      </c>
      <c r="AB30" s="34">
        <v>7.9</v>
      </c>
      <c r="AC30" s="34">
        <v>4.3</v>
      </c>
      <c r="AD30" s="34">
        <v>27.2</v>
      </c>
      <c r="AE30" s="34">
        <v>4.9</v>
      </c>
      <c r="AF30" s="34">
        <v>0</v>
      </c>
      <c r="AG30" s="34"/>
      <c r="AH30" s="34">
        <v>17.5</v>
      </c>
      <c r="AI30" s="34"/>
      <c r="AJ30" s="34">
        <v>6.2</v>
      </c>
      <c r="AK30" s="34">
        <v>4.7</v>
      </c>
      <c r="AL30" s="34"/>
      <c r="AM30" s="34">
        <f>10-0.9</f>
        <v>9.1</v>
      </c>
      <c r="AN30" s="34"/>
      <c r="AO30" s="34"/>
      <c r="AP30" s="34"/>
      <c r="AQ30" s="34">
        <f t="shared" si="0"/>
        <v>1413.1999999999998</v>
      </c>
      <c r="AR30" s="34">
        <f t="shared" si="1"/>
        <v>1384.7999999999997</v>
      </c>
      <c r="AS30" s="19">
        <v>76</v>
      </c>
      <c r="AT30" s="19"/>
      <c r="AU30" s="42">
        <f t="shared" si="2"/>
        <v>18221</v>
      </c>
      <c r="AV30" s="24"/>
      <c r="AW30" s="19">
        <v>15028</v>
      </c>
    </row>
    <row r="31" spans="1:49" s="4" customFormat="1" ht="18.75">
      <c r="A31" s="24">
        <v>25</v>
      </c>
      <c r="B31" s="7" t="s">
        <v>11</v>
      </c>
      <c r="C31" s="34">
        <v>455.8</v>
      </c>
      <c r="D31" s="34">
        <v>137.7</v>
      </c>
      <c r="E31" s="34"/>
      <c r="F31" s="34"/>
      <c r="G31" s="34">
        <v>410</v>
      </c>
      <c r="H31" s="34">
        <v>16</v>
      </c>
      <c r="I31" s="34">
        <v>250</v>
      </c>
      <c r="J31" s="34">
        <v>17</v>
      </c>
      <c r="K31" s="34">
        <v>4</v>
      </c>
      <c r="L31" s="34">
        <v>4</v>
      </c>
      <c r="M31" s="34"/>
      <c r="N31" s="34">
        <v>9.8</v>
      </c>
      <c r="O31" s="34">
        <v>0.7</v>
      </c>
      <c r="P31" s="34">
        <v>1.1</v>
      </c>
      <c r="Q31" s="34">
        <v>35.3</v>
      </c>
      <c r="R31" s="34">
        <v>9</v>
      </c>
      <c r="S31" s="34">
        <v>7.1</v>
      </c>
      <c r="T31" s="34"/>
      <c r="U31" s="34">
        <v>5</v>
      </c>
      <c r="V31" s="34">
        <v>5.3</v>
      </c>
      <c r="W31" s="34">
        <v>9.8</v>
      </c>
      <c r="X31" s="34">
        <v>7</v>
      </c>
      <c r="Y31" s="34">
        <v>2.2</v>
      </c>
      <c r="Z31" s="34">
        <v>5.2</v>
      </c>
      <c r="AA31" s="34">
        <v>6.3</v>
      </c>
      <c r="AB31" s="34">
        <v>7.8</v>
      </c>
      <c r="AC31" s="34">
        <v>0</v>
      </c>
      <c r="AD31" s="34">
        <v>17.5</v>
      </c>
      <c r="AE31" s="34">
        <v>4.9</v>
      </c>
      <c r="AF31" s="34">
        <v>0</v>
      </c>
      <c r="AG31" s="34"/>
      <c r="AH31" s="34">
        <v>23.9</v>
      </c>
      <c r="AI31" s="34">
        <v>0.1</v>
      </c>
      <c r="AJ31" s="34">
        <v>9.3</v>
      </c>
      <c r="AK31" s="34">
        <v>0</v>
      </c>
      <c r="AL31" s="34"/>
      <c r="AM31" s="34">
        <v>10</v>
      </c>
      <c r="AN31" s="34"/>
      <c r="AO31" s="34"/>
      <c r="AP31" s="34"/>
      <c r="AQ31" s="34">
        <f t="shared" si="0"/>
        <v>1471.7999999999997</v>
      </c>
      <c r="AR31" s="34">
        <f t="shared" si="1"/>
        <v>1438.5999999999997</v>
      </c>
      <c r="AS31" s="19">
        <v>73</v>
      </c>
      <c r="AT31" s="19"/>
      <c r="AU31" s="42">
        <f t="shared" si="2"/>
        <v>19707</v>
      </c>
      <c r="AV31" s="24"/>
      <c r="AW31" s="19">
        <v>15028</v>
      </c>
    </row>
    <row r="32" spans="1:49" s="4" customFormat="1" ht="18.75">
      <c r="A32" s="24">
        <v>26</v>
      </c>
      <c r="B32" s="7" t="s">
        <v>5</v>
      </c>
      <c r="C32" s="34">
        <v>1031.1</v>
      </c>
      <c r="D32" s="34">
        <v>311.4</v>
      </c>
      <c r="E32" s="34"/>
      <c r="F32" s="34"/>
      <c r="G32" s="34"/>
      <c r="H32" s="34"/>
      <c r="I32" s="34">
        <v>150</v>
      </c>
      <c r="J32" s="34"/>
      <c r="K32" s="34"/>
      <c r="L32" s="34">
        <v>2</v>
      </c>
      <c r="M32" s="34"/>
      <c r="N32" s="34">
        <v>9.8</v>
      </c>
      <c r="O32" s="34">
        <v>0.3</v>
      </c>
      <c r="P32" s="34"/>
      <c r="Q32" s="34">
        <v>35.3</v>
      </c>
      <c r="R32" s="34">
        <v>9</v>
      </c>
      <c r="S32" s="34">
        <v>7.1</v>
      </c>
      <c r="T32" s="34"/>
      <c r="U32" s="34">
        <v>4.6</v>
      </c>
      <c r="V32" s="34">
        <v>5</v>
      </c>
      <c r="W32" s="34">
        <v>9.8</v>
      </c>
      <c r="X32" s="34"/>
      <c r="Y32" s="34">
        <v>2.4</v>
      </c>
      <c r="Z32" s="34">
        <v>5.8</v>
      </c>
      <c r="AA32" s="34">
        <v>6.1</v>
      </c>
      <c r="AB32" s="34">
        <v>5.2</v>
      </c>
      <c r="AC32" s="34">
        <v>4.6</v>
      </c>
      <c r="AD32" s="34">
        <v>25.7</v>
      </c>
      <c r="AE32" s="34">
        <v>4.9</v>
      </c>
      <c r="AF32" s="34">
        <v>0</v>
      </c>
      <c r="AG32" s="34"/>
      <c r="AH32" s="34">
        <v>132.2</v>
      </c>
      <c r="AI32" s="34"/>
      <c r="AJ32" s="34">
        <v>3.5</v>
      </c>
      <c r="AK32" s="34">
        <v>3.9</v>
      </c>
      <c r="AL32" s="34"/>
      <c r="AM32" s="34">
        <v>10</v>
      </c>
      <c r="AN32" s="34">
        <v>500</v>
      </c>
      <c r="AO32" s="34">
        <v>6</v>
      </c>
      <c r="AP32" s="34"/>
      <c r="AQ32" s="34">
        <f t="shared" si="0"/>
        <v>2285.7</v>
      </c>
      <c r="AR32" s="34">
        <f t="shared" si="1"/>
        <v>2146.1</v>
      </c>
      <c r="AS32" s="19">
        <v>92</v>
      </c>
      <c r="AT32" s="19"/>
      <c r="AU32" s="42">
        <f t="shared" si="2"/>
        <v>23327</v>
      </c>
      <c r="AV32" s="24"/>
      <c r="AW32" s="19">
        <v>15028</v>
      </c>
    </row>
    <row r="33" spans="1:49" s="4" customFormat="1" ht="18.75">
      <c r="A33" s="24">
        <v>27</v>
      </c>
      <c r="B33" s="7" t="s">
        <v>10</v>
      </c>
      <c r="C33" s="34">
        <v>1004.2</v>
      </c>
      <c r="D33" s="34">
        <f>303.3</f>
        <v>303.3</v>
      </c>
      <c r="E33" s="34"/>
      <c r="F33" s="34"/>
      <c r="G33" s="34">
        <v>230</v>
      </c>
      <c r="H33" s="34"/>
      <c r="I33" s="34">
        <v>280</v>
      </c>
      <c r="J33" s="34">
        <v>17</v>
      </c>
      <c r="K33" s="34">
        <v>2</v>
      </c>
      <c r="L33" s="34">
        <v>4</v>
      </c>
      <c r="M33" s="34"/>
      <c r="N33" s="34">
        <v>9.8</v>
      </c>
      <c r="O33" s="34">
        <v>0.7</v>
      </c>
      <c r="P33" s="34"/>
      <c r="Q33" s="34">
        <v>35.3</v>
      </c>
      <c r="R33" s="34">
        <v>9</v>
      </c>
      <c r="S33" s="34">
        <v>7.1</v>
      </c>
      <c r="T33" s="34"/>
      <c r="U33" s="34">
        <v>4.7</v>
      </c>
      <c r="V33" s="34">
        <v>4.5</v>
      </c>
      <c r="W33" s="34">
        <v>9.8</v>
      </c>
      <c r="X33" s="34">
        <v>7</v>
      </c>
      <c r="Y33" s="34">
        <v>1.5</v>
      </c>
      <c r="Z33" s="34">
        <v>5.8</v>
      </c>
      <c r="AA33" s="34">
        <v>6.2</v>
      </c>
      <c r="AB33" s="34">
        <v>3.9</v>
      </c>
      <c r="AC33" s="34">
        <v>4</v>
      </c>
      <c r="AD33" s="34">
        <v>51.1</v>
      </c>
      <c r="AE33" s="34">
        <v>4.9</v>
      </c>
      <c r="AF33" s="34">
        <v>0</v>
      </c>
      <c r="AG33" s="34"/>
      <c r="AH33" s="34">
        <v>20.1</v>
      </c>
      <c r="AI33" s="34"/>
      <c r="AJ33" s="34">
        <v>8.1</v>
      </c>
      <c r="AK33" s="34">
        <v>1.9</v>
      </c>
      <c r="AL33" s="34"/>
      <c r="AM33" s="34">
        <v>10</v>
      </c>
      <c r="AN33" s="34"/>
      <c r="AO33" s="34"/>
      <c r="AP33" s="34"/>
      <c r="AQ33" s="34">
        <f t="shared" si="0"/>
        <v>2045.8999999999999</v>
      </c>
      <c r="AR33" s="34">
        <f t="shared" si="1"/>
        <v>2015.8</v>
      </c>
      <c r="AS33" s="19">
        <v>71</v>
      </c>
      <c r="AT33" s="19"/>
      <c r="AU33" s="42">
        <f t="shared" si="2"/>
        <v>28392</v>
      </c>
      <c r="AV33" s="24"/>
      <c r="AW33" s="19">
        <v>15028</v>
      </c>
    </row>
    <row r="34" spans="1:49" s="4" customFormat="1" ht="18.75">
      <c r="A34" s="24">
        <v>28</v>
      </c>
      <c r="B34" s="7" t="s">
        <v>17</v>
      </c>
      <c r="C34" s="34">
        <v>1075</v>
      </c>
      <c r="D34" s="34">
        <f>324.7</f>
        <v>324.7</v>
      </c>
      <c r="E34" s="34"/>
      <c r="F34" s="34"/>
      <c r="G34" s="34">
        <v>160</v>
      </c>
      <c r="H34" s="34">
        <v>1</v>
      </c>
      <c r="I34" s="34">
        <v>100</v>
      </c>
      <c r="J34" s="34">
        <v>9</v>
      </c>
      <c r="K34" s="34">
        <v>2</v>
      </c>
      <c r="L34" s="34">
        <v>3</v>
      </c>
      <c r="M34" s="34"/>
      <c r="N34" s="34">
        <v>9.8</v>
      </c>
      <c r="O34" s="34">
        <v>1</v>
      </c>
      <c r="P34" s="34">
        <v>55.2</v>
      </c>
      <c r="Q34" s="34">
        <v>35.3</v>
      </c>
      <c r="R34" s="34">
        <v>9</v>
      </c>
      <c r="S34" s="34">
        <v>15.6</v>
      </c>
      <c r="T34" s="34">
        <v>8</v>
      </c>
      <c r="U34" s="34">
        <v>3.1</v>
      </c>
      <c r="V34" s="34">
        <v>7.5</v>
      </c>
      <c r="W34" s="34">
        <v>9.8</v>
      </c>
      <c r="X34" s="34">
        <v>9</v>
      </c>
      <c r="Y34" s="34">
        <v>2.8</v>
      </c>
      <c r="Z34" s="34">
        <f>5.2+5.7</f>
        <v>10.9</v>
      </c>
      <c r="AA34" s="34">
        <v>7.4</v>
      </c>
      <c r="AB34" s="34">
        <v>1.3</v>
      </c>
      <c r="AC34" s="34">
        <v>3.3</v>
      </c>
      <c r="AD34" s="34">
        <v>27.9</v>
      </c>
      <c r="AE34" s="34">
        <v>4.9</v>
      </c>
      <c r="AF34" s="34">
        <v>0</v>
      </c>
      <c r="AG34" s="34"/>
      <c r="AH34" s="34">
        <v>3.3</v>
      </c>
      <c r="AI34" s="34"/>
      <c r="AJ34" s="34">
        <v>9.8</v>
      </c>
      <c r="AK34" s="34">
        <v>0</v>
      </c>
      <c r="AL34" s="34">
        <v>4.8</v>
      </c>
      <c r="AM34" s="34">
        <v>10</v>
      </c>
      <c r="AN34" s="34"/>
      <c r="AO34" s="34"/>
      <c r="AP34" s="34"/>
      <c r="AQ34" s="34">
        <f t="shared" si="0"/>
        <v>1924.3999999999999</v>
      </c>
      <c r="AR34" s="34">
        <f t="shared" si="1"/>
        <v>1911.3</v>
      </c>
      <c r="AS34" s="19">
        <v>64</v>
      </c>
      <c r="AT34" s="19"/>
      <c r="AU34" s="42">
        <f t="shared" si="2"/>
        <v>29864</v>
      </c>
      <c r="AV34" s="24"/>
      <c r="AW34" s="19">
        <v>15028</v>
      </c>
    </row>
    <row r="35" spans="1:49" s="4" customFormat="1" ht="18.75">
      <c r="A35" s="24">
        <v>29</v>
      </c>
      <c r="B35" s="7" t="s">
        <v>19</v>
      </c>
      <c r="C35" s="34">
        <v>395.9</v>
      </c>
      <c r="D35" s="34">
        <v>119.6</v>
      </c>
      <c r="E35" s="34"/>
      <c r="F35" s="34"/>
      <c r="G35" s="34">
        <v>120</v>
      </c>
      <c r="H35" s="34"/>
      <c r="I35" s="34">
        <v>190</v>
      </c>
      <c r="J35" s="34"/>
      <c r="K35" s="34"/>
      <c r="L35" s="34">
        <v>2</v>
      </c>
      <c r="M35" s="34"/>
      <c r="N35" s="34">
        <v>9.8</v>
      </c>
      <c r="O35" s="34">
        <v>0.7</v>
      </c>
      <c r="P35" s="34"/>
      <c r="Q35" s="34">
        <v>35.3</v>
      </c>
      <c r="R35" s="34">
        <v>9</v>
      </c>
      <c r="S35" s="34">
        <v>7.1</v>
      </c>
      <c r="T35" s="34"/>
      <c r="U35" s="34">
        <v>2.9</v>
      </c>
      <c r="V35" s="34">
        <v>4.4</v>
      </c>
      <c r="W35" s="34">
        <v>9.8</v>
      </c>
      <c r="X35" s="34">
        <v>7</v>
      </c>
      <c r="Y35" s="34">
        <v>1.7</v>
      </c>
      <c r="Z35" s="34">
        <v>5.3</v>
      </c>
      <c r="AA35" s="34">
        <v>4.6</v>
      </c>
      <c r="AB35" s="34">
        <v>3</v>
      </c>
      <c r="AC35" s="34">
        <v>1</v>
      </c>
      <c r="AD35" s="34">
        <v>9.5</v>
      </c>
      <c r="AE35" s="34">
        <v>4.9</v>
      </c>
      <c r="AF35" s="34">
        <v>0</v>
      </c>
      <c r="AG35" s="34"/>
      <c r="AH35" s="34">
        <v>0.1</v>
      </c>
      <c r="AI35" s="34">
        <v>0.2</v>
      </c>
      <c r="AJ35" s="34">
        <v>1.9</v>
      </c>
      <c r="AK35" s="34">
        <v>0</v>
      </c>
      <c r="AL35" s="34"/>
      <c r="AM35" s="34">
        <v>10</v>
      </c>
      <c r="AN35" s="34"/>
      <c r="AO35" s="34"/>
      <c r="AP35" s="34"/>
      <c r="AQ35" s="34">
        <f t="shared" si="0"/>
        <v>955.6999999999999</v>
      </c>
      <c r="AR35" s="34">
        <f t="shared" si="1"/>
        <v>953.6999999999999</v>
      </c>
      <c r="AS35" s="19">
        <v>31</v>
      </c>
      <c r="AT35" s="19"/>
      <c r="AU35" s="42">
        <f t="shared" si="2"/>
        <v>30765</v>
      </c>
      <c r="AV35" s="24"/>
      <c r="AW35" s="19">
        <v>15028</v>
      </c>
    </row>
    <row r="36" spans="1:49" s="4" customFormat="1" ht="18.75">
      <c r="A36" s="24">
        <v>30</v>
      </c>
      <c r="B36" s="7" t="s">
        <v>14</v>
      </c>
      <c r="C36" s="34">
        <v>920.1</v>
      </c>
      <c r="D36" s="34">
        <v>277.9</v>
      </c>
      <c r="E36" s="34"/>
      <c r="F36" s="34"/>
      <c r="G36" s="34"/>
      <c r="H36" s="34"/>
      <c r="I36" s="34">
        <v>160</v>
      </c>
      <c r="J36" s="34">
        <v>8</v>
      </c>
      <c r="K36" s="34"/>
      <c r="L36" s="34">
        <v>3</v>
      </c>
      <c r="M36" s="34"/>
      <c r="N36" s="34">
        <v>9.8</v>
      </c>
      <c r="O36" s="34">
        <v>0.3</v>
      </c>
      <c r="P36" s="34">
        <v>24.9</v>
      </c>
      <c r="Q36" s="34">
        <v>35.3</v>
      </c>
      <c r="R36" s="34">
        <v>9</v>
      </c>
      <c r="S36" s="34">
        <v>17</v>
      </c>
      <c r="T36" s="34"/>
      <c r="U36" s="34">
        <v>3.1</v>
      </c>
      <c r="V36" s="34">
        <v>5.2</v>
      </c>
      <c r="W36" s="34">
        <v>9.8</v>
      </c>
      <c r="X36" s="34"/>
      <c r="Y36" s="34">
        <v>2</v>
      </c>
      <c r="Z36" s="34">
        <f>5.8+10.6</f>
        <v>16.4</v>
      </c>
      <c r="AA36" s="34">
        <v>2.7</v>
      </c>
      <c r="AB36" s="34">
        <v>3.9</v>
      </c>
      <c r="AC36" s="34">
        <v>5.3</v>
      </c>
      <c r="AD36" s="34">
        <v>28.5</v>
      </c>
      <c r="AE36" s="34">
        <v>4.9</v>
      </c>
      <c r="AF36" s="34">
        <v>0</v>
      </c>
      <c r="AG36" s="34">
        <f>ROUND(22.4*1.1547,1)</f>
        <v>25.9</v>
      </c>
      <c r="AH36" s="34">
        <v>19.2</v>
      </c>
      <c r="AI36" s="34">
        <v>0.1</v>
      </c>
      <c r="AJ36" s="34">
        <v>4.7</v>
      </c>
      <c r="AK36" s="34">
        <v>1.9</v>
      </c>
      <c r="AL36" s="34"/>
      <c r="AM36" s="34">
        <v>10</v>
      </c>
      <c r="AN36" s="34">
        <v>600</v>
      </c>
      <c r="AO36" s="34">
        <v>6</v>
      </c>
      <c r="AP36" s="34"/>
      <c r="AQ36" s="34">
        <f t="shared" si="0"/>
        <v>2214.9000000000005</v>
      </c>
      <c r="AR36" s="34">
        <f t="shared" si="1"/>
        <v>2163.2000000000007</v>
      </c>
      <c r="AS36" s="19">
        <v>52</v>
      </c>
      <c r="AT36" s="19">
        <v>10</v>
      </c>
      <c r="AU36" s="42">
        <f t="shared" si="2"/>
        <v>34890</v>
      </c>
      <c r="AV36" s="24"/>
      <c r="AW36" s="19">
        <v>15028</v>
      </c>
    </row>
    <row r="37" spans="1:49" s="4" customFormat="1" ht="18.75">
      <c r="A37" s="24">
        <v>31</v>
      </c>
      <c r="B37" s="7" t="s">
        <v>16</v>
      </c>
      <c r="C37" s="34">
        <v>678.2</v>
      </c>
      <c r="D37" s="34">
        <v>204.8</v>
      </c>
      <c r="E37" s="34"/>
      <c r="F37" s="34"/>
      <c r="G37" s="34"/>
      <c r="H37" s="34"/>
      <c r="I37" s="34">
        <v>70</v>
      </c>
      <c r="J37" s="34"/>
      <c r="K37" s="34"/>
      <c r="L37" s="34">
        <v>2</v>
      </c>
      <c r="M37" s="34"/>
      <c r="N37" s="34">
        <v>9.8</v>
      </c>
      <c r="O37" s="34">
        <v>0.3</v>
      </c>
      <c r="P37" s="34">
        <v>34.7</v>
      </c>
      <c r="Q37" s="34">
        <v>35.3</v>
      </c>
      <c r="R37" s="34">
        <v>9</v>
      </c>
      <c r="S37" s="34">
        <v>7.1</v>
      </c>
      <c r="T37" s="34"/>
      <c r="U37" s="34">
        <v>2.9</v>
      </c>
      <c r="V37" s="34">
        <v>4.8</v>
      </c>
      <c r="W37" s="34">
        <v>9.8</v>
      </c>
      <c r="X37" s="34"/>
      <c r="Y37" s="34">
        <v>1.8</v>
      </c>
      <c r="Z37" s="34">
        <v>5.2</v>
      </c>
      <c r="AA37" s="34">
        <v>2.5</v>
      </c>
      <c r="AB37" s="34">
        <v>5.2</v>
      </c>
      <c r="AC37" s="34">
        <v>1.9</v>
      </c>
      <c r="AD37" s="34">
        <v>22.4</v>
      </c>
      <c r="AE37" s="34">
        <v>4.9</v>
      </c>
      <c r="AF37" s="34">
        <v>0</v>
      </c>
      <c r="AG37" s="34"/>
      <c r="AH37" s="34"/>
      <c r="AI37" s="34"/>
      <c r="AJ37" s="34">
        <v>4.4</v>
      </c>
      <c r="AK37" s="34">
        <v>1.9</v>
      </c>
      <c r="AL37" s="34"/>
      <c r="AM37" s="34">
        <v>10</v>
      </c>
      <c r="AN37" s="34">
        <v>250</v>
      </c>
      <c r="AO37" s="34">
        <v>6</v>
      </c>
      <c r="AP37" s="34"/>
      <c r="AQ37" s="34">
        <f t="shared" si="0"/>
        <v>1384.9000000000003</v>
      </c>
      <c r="AR37" s="34">
        <f t="shared" si="1"/>
        <v>1378.6000000000001</v>
      </c>
      <c r="AS37" s="19">
        <v>39</v>
      </c>
      <c r="AT37" s="19"/>
      <c r="AU37" s="42">
        <f t="shared" si="2"/>
        <v>35349</v>
      </c>
      <c r="AV37" s="24"/>
      <c r="AW37" s="19">
        <v>15028</v>
      </c>
    </row>
    <row r="38" spans="1:49" s="4" customFormat="1" ht="18.75">
      <c r="A38" s="24">
        <v>32</v>
      </c>
      <c r="B38" s="7" t="s">
        <v>2</v>
      </c>
      <c r="C38" s="34">
        <v>678.2</v>
      </c>
      <c r="D38" s="34">
        <f>204.8</f>
        <v>204.8</v>
      </c>
      <c r="E38" s="34"/>
      <c r="F38" s="34"/>
      <c r="G38" s="34">
        <v>60</v>
      </c>
      <c r="H38" s="34"/>
      <c r="I38" s="34">
        <v>70</v>
      </c>
      <c r="J38" s="34"/>
      <c r="K38" s="34"/>
      <c r="L38" s="34">
        <v>2</v>
      </c>
      <c r="M38" s="34"/>
      <c r="N38" s="34">
        <v>9.8</v>
      </c>
      <c r="O38" s="34">
        <v>0.8</v>
      </c>
      <c r="P38" s="34"/>
      <c r="Q38" s="34">
        <v>35.3</v>
      </c>
      <c r="R38" s="34">
        <v>9</v>
      </c>
      <c r="S38" s="34">
        <v>7.1</v>
      </c>
      <c r="T38" s="34"/>
      <c r="U38" s="34">
        <v>2.8</v>
      </c>
      <c r="V38" s="34">
        <v>2.7</v>
      </c>
      <c r="W38" s="34">
        <v>9.8</v>
      </c>
      <c r="X38" s="34">
        <v>7</v>
      </c>
      <c r="Y38" s="34">
        <v>1.1</v>
      </c>
      <c r="Z38" s="34">
        <v>5.8</v>
      </c>
      <c r="AA38" s="34">
        <v>3.1</v>
      </c>
      <c r="AB38" s="34">
        <v>6.5</v>
      </c>
      <c r="AC38" s="34">
        <v>1.9</v>
      </c>
      <c r="AD38" s="34">
        <v>16.2</v>
      </c>
      <c r="AE38" s="34">
        <v>4.9</v>
      </c>
      <c r="AF38" s="34">
        <v>0</v>
      </c>
      <c r="AG38" s="34"/>
      <c r="AH38" s="34"/>
      <c r="AI38" s="34">
        <v>0.1</v>
      </c>
      <c r="AJ38" s="34">
        <v>5.4</v>
      </c>
      <c r="AK38" s="34">
        <v>0</v>
      </c>
      <c r="AL38" s="34"/>
      <c r="AM38" s="34">
        <v>10</v>
      </c>
      <c r="AN38" s="34"/>
      <c r="AO38" s="34"/>
      <c r="AP38" s="34"/>
      <c r="AQ38" s="34">
        <f t="shared" si="0"/>
        <v>1154.2999999999997</v>
      </c>
      <c r="AR38" s="34">
        <f t="shared" si="1"/>
        <v>1148.8999999999996</v>
      </c>
      <c r="AS38" s="19">
        <v>28</v>
      </c>
      <c r="AT38" s="19"/>
      <c r="AU38" s="42">
        <f t="shared" si="2"/>
        <v>41032</v>
      </c>
      <c r="AV38" s="24"/>
      <c r="AW38" s="19">
        <v>15028</v>
      </c>
    </row>
    <row r="39" spans="1:49" s="4" customFormat="1" ht="18.75">
      <c r="A39" s="24">
        <v>33</v>
      </c>
      <c r="B39" s="7" t="s">
        <v>4</v>
      </c>
      <c r="C39" s="34">
        <v>743.8</v>
      </c>
      <c r="D39" s="34">
        <v>224.6</v>
      </c>
      <c r="E39" s="34"/>
      <c r="F39" s="34"/>
      <c r="G39" s="34"/>
      <c r="H39" s="34"/>
      <c r="I39" s="34">
        <v>150</v>
      </c>
      <c r="J39" s="34"/>
      <c r="K39" s="34"/>
      <c r="L39" s="34">
        <v>2</v>
      </c>
      <c r="M39" s="34"/>
      <c r="N39" s="34">
        <v>9.8</v>
      </c>
      <c r="O39" s="34">
        <v>0.3</v>
      </c>
      <c r="P39" s="34"/>
      <c r="Q39" s="34">
        <v>35.3</v>
      </c>
      <c r="R39" s="34">
        <v>9</v>
      </c>
      <c r="S39" s="34">
        <v>7.1</v>
      </c>
      <c r="T39" s="34"/>
      <c r="U39" s="34">
        <v>3.4</v>
      </c>
      <c r="V39" s="34">
        <v>2.9</v>
      </c>
      <c r="W39" s="34">
        <v>9.8</v>
      </c>
      <c r="X39" s="34"/>
      <c r="Y39" s="34">
        <v>1.1</v>
      </c>
      <c r="Z39" s="34">
        <v>5.8</v>
      </c>
      <c r="AA39" s="34">
        <v>3.3</v>
      </c>
      <c r="AB39" s="34">
        <v>6.5</v>
      </c>
      <c r="AC39" s="34">
        <v>3.6</v>
      </c>
      <c r="AD39" s="34">
        <v>18.6</v>
      </c>
      <c r="AE39" s="34">
        <v>4.9</v>
      </c>
      <c r="AF39" s="34">
        <v>0</v>
      </c>
      <c r="AG39" s="34"/>
      <c r="AH39" s="34">
        <v>7</v>
      </c>
      <c r="AI39" s="34">
        <v>0.1</v>
      </c>
      <c r="AJ39" s="34">
        <v>2.7</v>
      </c>
      <c r="AK39" s="34">
        <v>6.9</v>
      </c>
      <c r="AL39" s="34">
        <v>4.8</v>
      </c>
      <c r="AM39" s="34">
        <v>10</v>
      </c>
      <c r="AN39" s="34">
        <v>850</v>
      </c>
      <c r="AO39" s="34">
        <v>6</v>
      </c>
      <c r="AP39" s="34"/>
      <c r="AQ39" s="34">
        <f t="shared" si="0"/>
        <v>2129.2999999999997</v>
      </c>
      <c r="AR39" s="34">
        <f t="shared" si="1"/>
        <v>2112.7</v>
      </c>
      <c r="AS39" s="19">
        <v>48</v>
      </c>
      <c r="AT39" s="19"/>
      <c r="AU39" s="42">
        <f t="shared" si="2"/>
        <v>44015</v>
      </c>
      <c r="AV39" s="24"/>
      <c r="AW39" s="19">
        <v>15028</v>
      </c>
    </row>
    <row r="40" spans="1:49" s="4" customFormat="1" ht="18.75">
      <c r="A40" s="24">
        <v>34</v>
      </c>
      <c r="B40" s="7" t="s">
        <v>21</v>
      </c>
      <c r="C40" s="34">
        <v>684.8</v>
      </c>
      <c r="D40" s="34">
        <v>206.8</v>
      </c>
      <c r="E40" s="34"/>
      <c r="F40" s="34"/>
      <c r="G40" s="34"/>
      <c r="H40" s="34"/>
      <c r="I40" s="34">
        <v>90</v>
      </c>
      <c r="J40" s="34"/>
      <c r="K40" s="34"/>
      <c r="L40" s="34">
        <v>2</v>
      </c>
      <c r="M40" s="34"/>
      <c r="N40" s="34">
        <v>9.8</v>
      </c>
      <c r="O40" s="34">
        <v>1.6</v>
      </c>
      <c r="P40" s="34">
        <v>49.1</v>
      </c>
      <c r="Q40" s="34">
        <v>35.3</v>
      </c>
      <c r="R40" s="34">
        <v>9</v>
      </c>
      <c r="S40" s="34">
        <v>7.1</v>
      </c>
      <c r="T40" s="34"/>
      <c r="U40" s="34">
        <v>3.1</v>
      </c>
      <c r="V40" s="34">
        <v>3</v>
      </c>
      <c r="W40" s="34">
        <v>9.8</v>
      </c>
      <c r="X40" s="34"/>
      <c r="Y40" s="34">
        <v>1.7</v>
      </c>
      <c r="Z40" s="34">
        <v>7.9</v>
      </c>
      <c r="AA40" s="34">
        <v>2.5</v>
      </c>
      <c r="AB40" s="34">
        <v>6.5</v>
      </c>
      <c r="AC40" s="34">
        <v>0.8</v>
      </c>
      <c r="AD40" s="34">
        <v>13.1</v>
      </c>
      <c r="AE40" s="34">
        <v>4.9</v>
      </c>
      <c r="AF40" s="34">
        <v>0</v>
      </c>
      <c r="AG40" s="34"/>
      <c r="AH40" s="34"/>
      <c r="AI40" s="34">
        <v>0.1</v>
      </c>
      <c r="AJ40" s="34">
        <v>3.9</v>
      </c>
      <c r="AK40" s="34">
        <v>1.9</v>
      </c>
      <c r="AL40" s="34">
        <v>3.8</v>
      </c>
      <c r="AM40" s="34">
        <v>10</v>
      </c>
      <c r="AN40" s="34">
        <v>550</v>
      </c>
      <c r="AO40" s="34">
        <v>6</v>
      </c>
      <c r="AP40" s="34"/>
      <c r="AQ40" s="34">
        <f t="shared" si="0"/>
        <v>1724.4999999999998</v>
      </c>
      <c r="AR40" s="34">
        <f t="shared" si="1"/>
        <v>1718.6999999999996</v>
      </c>
      <c r="AS40" s="19">
        <v>38</v>
      </c>
      <c r="AT40" s="19"/>
      <c r="AU40" s="42">
        <f t="shared" si="2"/>
        <v>45229</v>
      </c>
      <c r="AV40" s="24"/>
      <c r="AW40" s="19">
        <v>15028</v>
      </c>
    </row>
    <row r="41" spans="1:49" s="4" customFormat="1" ht="18.75">
      <c r="A41" s="24">
        <v>35</v>
      </c>
      <c r="B41" s="7" t="s">
        <v>20</v>
      </c>
      <c r="C41" s="34">
        <v>679.7</v>
      </c>
      <c r="D41" s="34">
        <v>205.3</v>
      </c>
      <c r="E41" s="34"/>
      <c r="F41" s="34"/>
      <c r="G41" s="34"/>
      <c r="H41" s="34">
        <v>1</v>
      </c>
      <c r="I41" s="34">
        <v>270</v>
      </c>
      <c r="J41" s="34"/>
      <c r="K41" s="34"/>
      <c r="L41" s="34">
        <v>2</v>
      </c>
      <c r="M41" s="34"/>
      <c r="N41" s="34">
        <v>9.8</v>
      </c>
      <c r="O41" s="34">
        <v>1</v>
      </c>
      <c r="P41" s="34">
        <v>45.4</v>
      </c>
      <c r="Q41" s="34">
        <v>35.3</v>
      </c>
      <c r="R41" s="34">
        <v>9</v>
      </c>
      <c r="S41" s="34">
        <v>7.1</v>
      </c>
      <c r="T41" s="34"/>
      <c r="U41" s="34">
        <v>2.9</v>
      </c>
      <c r="V41" s="34">
        <v>6</v>
      </c>
      <c r="W41" s="34">
        <v>9.8</v>
      </c>
      <c r="X41" s="34"/>
      <c r="Y41" s="34">
        <v>1.6</v>
      </c>
      <c r="Z41" s="34">
        <v>5.2</v>
      </c>
      <c r="AA41" s="34">
        <v>3</v>
      </c>
      <c r="AB41" s="34">
        <v>5.2</v>
      </c>
      <c r="AC41" s="34">
        <v>2.4</v>
      </c>
      <c r="AD41" s="34">
        <v>12.7</v>
      </c>
      <c r="AE41" s="34">
        <v>4.9</v>
      </c>
      <c r="AF41" s="34">
        <v>0</v>
      </c>
      <c r="AG41" s="34"/>
      <c r="AH41" s="34"/>
      <c r="AI41" s="34"/>
      <c r="AJ41" s="34">
        <v>6.6</v>
      </c>
      <c r="AK41" s="34">
        <v>4</v>
      </c>
      <c r="AL41" s="34">
        <v>4.8</v>
      </c>
      <c r="AM41" s="34">
        <v>10</v>
      </c>
      <c r="AN41" s="34">
        <v>900</v>
      </c>
      <c r="AO41" s="34">
        <v>6</v>
      </c>
      <c r="AP41" s="34"/>
      <c r="AQ41" s="34">
        <f t="shared" si="0"/>
        <v>2250.7</v>
      </c>
      <c r="AR41" s="34">
        <f t="shared" si="1"/>
        <v>2240.1</v>
      </c>
      <c r="AS41" s="19">
        <v>49</v>
      </c>
      <c r="AT41" s="19"/>
      <c r="AU41" s="42">
        <f t="shared" si="2"/>
        <v>45716</v>
      </c>
      <c r="AV41" s="24"/>
      <c r="AW41" s="19">
        <v>15028</v>
      </c>
    </row>
    <row r="42" spans="1:49" s="4" customFormat="1" ht="18.75">
      <c r="A42" s="24">
        <v>36</v>
      </c>
      <c r="B42" s="7" t="s">
        <v>8</v>
      </c>
      <c r="C42" s="34">
        <v>827.3</v>
      </c>
      <c r="D42" s="34">
        <v>249.9</v>
      </c>
      <c r="E42" s="34"/>
      <c r="F42" s="34"/>
      <c r="G42" s="34"/>
      <c r="H42" s="34">
        <v>18</v>
      </c>
      <c r="I42" s="34">
        <v>700</v>
      </c>
      <c r="J42" s="34"/>
      <c r="K42" s="34"/>
      <c r="L42" s="34">
        <v>4</v>
      </c>
      <c r="M42" s="34"/>
      <c r="N42" s="34">
        <v>9.8</v>
      </c>
      <c r="O42" s="34">
        <v>0.7</v>
      </c>
      <c r="P42" s="34"/>
      <c r="Q42" s="34">
        <v>35.3</v>
      </c>
      <c r="R42" s="34">
        <v>9</v>
      </c>
      <c r="S42" s="34">
        <v>7.1</v>
      </c>
      <c r="T42" s="34"/>
      <c r="U42" s="34">
        <v>4.6</v>
      </c>
      <c r="V42" s="34">
        <v>5.9</v>
      </c>
      <c r="W42" s="34">
        <v>9.8</v>
      </c>
      <c r="X42" s="34"/>
      <c r="Y42" s="34">
        <v>2.4</v>
      </c>
      <c r="Z42" s="34">
        <v>5.8</v>
      </c>
      <c r="AA42" s="34">
        <v>2.5</v>
      </c>
      <c r="AB42" s="34">
        <v>6.5</v>
      </c>
      <c r="AC42" s="34">
        <v>6</v>
      </c>
      <c r="AD42" s="34">
        <v>25.7</v>
      </c>
      <c r="AE42" s="34">
        <v>4.9</v>
      </c>
      <c r="AF42" s="34">
        <v>0</v>
      </c>
      <c r="AG42" s="34"/>
      <c r="AH42" s="34">
        <v>599.8</v>
      </c>
      <c r="AI42" s="34">
        <v>0.1</v>
      </c>
      <c r="AJ42" s="34">
        <v>9</v>
      </c>
      <c r="AK42" s="34">
        <v>5.2</v>
      </c>
      <c r="AL42" s="34"/>
      <c r="AM42" s="34">
        <v>10</v>
      </c>
      <c r="AN42" s="34">
        <v>2000</v>
      </c>
      <c r="AO42" s="34">
        <v>6</v>
      </c>
      <c r="AP42" s="34"/>
      <c r="AQ42" s="34">
        <f t="shared" si="0"/>
        <v>4565.299999999999</v>
      </c>
      <c r="AR42" s="34">
        <f t="shared" si="1"/>
        <v>3951.2999999999993</v>
      </c>
      <c r="AS42" s="19">
        <v>84</v>
      </c>
      <c r="AT42" s="19"/>
      <c r="AU42" s="42">
        <f t="shared" si="2"/>
        <v>47039</v>
      </c>
      <c r="AV42" s="24"/>
      <c r="AW42" s="19">
        <v>15028</v>
      </c>
    </row>
    <row r="43" spans="1:49" s="4" customFormat="1" ht="18.75">
      <c r="A43" s="24">
        <v>37</v>
      </c>
      <c r="B43" s="7" t="s">
        <v>9</v>
      </c>
      <c r="C43" s="34">
        <v>735.9</v>
      </c>
      <c r="D43" s="34">
        <f>222.3</f>
        <v>222.3</v>
      </c>
      <c r="E43" s="34"/>
      <c r="F43" s="34"/>
      <c r="G43" s="34">
        <v>100</v>
      </c>
      <c r="H43" s="34"/>
      <c r="I43" s="34">
        <v>170</v>
      </c>
      <c r="J43" s="34"/>
      <c r="K43" s="34"/>
      <c r="L43" s="34">
        <v>2</v>
      </c>
      <c r="M43" s="34"/>
      <c r="N43" s="34">
        <v>9.8</v>
      </c>
      <c r="O43" s="34">
        <v>0</v>
      </c>
      <c r="P43" s="34"/>
      <c r="Q43" s="34">
        <v>35.3</v>
      </c>
      <c r="R43" s="34">
        <v>9</v>
      </c>
      <c r="S43" s="34">
        <v>7.1</v>
      </c>
      <c r="T43" s="34"/>
      <c r="U43" s="34">
        <v>3.1</v>
      </c>
      <c r="V43" s="34">
        <v>5.7</v>
      </c>
      <c r="W43" s="34">
        <v>9.8</v>
      </c>
      <c r="X43" s="34">
        <v>7</v>
      </c>
      <c r="Y43" s="34">
        <v>1.7</v>
      </c>
      <c r="Z43" s="34">
        <v>5.2</v>
      </c>
      <c r="AA43" s="34">
        <v>5.8</v>
      </c>
      <c r="AB43" s="34">
        <v>5.2</v>
      </c>
      <c r="AC43" s="34">
        <v>0.4</v>
      </c>
      <c r="AD43" s="34">
        <v>12.9</v>
      </c>
      <c r="AE43" s="34">
        <v>4.9</v>
      </c>
      <c r="AF43" s="34">
        <v>0</v>
      </c>
      <c r="AG43" s="34"/>
      <c r="AH43" s="34">
        <v>31.3</v>
      </c>
      <c r="AI43" s="34">
        <v>0.3</v>
      </c>
      <c r="AJ43" s="34">
        <v>5.4</v>
      </c>
      <c r="AK43" s="34">
        <v>0</v>
      </c>
      <c r="AL43" s="34"/>
      <c r="AM43" s="34">
        <v>10</v>
      </c>
      <c r="AN43" s="34"/>
      <c r="AO43" s="34"/>
      <c r="AP43" s="34"/>
      <c r="AQ43" s="34">
        <f t="shared" si="0"/>
        <v>1400.1000000000001</v>
      </c>
      <c r="AR43" s="34">
        <f t="shared" si="1"/>
        <v>1363.4</v>
      </c>
      <c r="AS43" s="19">
        <v>27</v>
      </c>
      <c r="AT43" s="19"/>
      <c r="AU43" s="19">
        <f t="shared" si="2"/>
        <v>50496</v>
      </c>
      <c r="AV43" s="24"/>
      <c r="AW43" s="19">
        <v>15028</v>
      </c>
    </row>
    <row r="44" spans="3:46" s="68" customFormat="1" ht="18.75"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S44" s="77"/>
      <c r="AT44" s="77"/>
    </row>
    <row r="45" spans="3:43" s="4" customFormat="1" ht="18.7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3:43" ht="18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8" ht="18.75">
      <c r="AQ48" s="8"/>
    </row>
  </sheetData>
  <sheetProtection/>
  <autoFilter ref="AU6:AU43"/>
  <mergeCells count="19">
    <mergeCell ref="AT4:AT5"/>
    <mergeCell ref="AU4:AU5"/>
    <mergeCell ref="K6:L6"/>
    <mergeCell ref="M6:Q6"/>
    <mergeCell ref="T6:X6"/>
    <mergeCell ref="AA6:AB6"/>
    <mergeCell ref="AC6:AG6"/>
    <mergeCell ref="AH6:AK6"/>
    <mergeCell ref="AN6:AO6"/>
    <mergeCell ref="N1:S1"/>
    <mergeCell ref="AW4:AW5"/>
    <mergeCell ref="C4:U4"/>
    <mergeCell ref="C2:U2"/>
    <mergeCell ref="AR4:AR5"/>
    <mergeCell ref="A4:A5"/>
    <mergeCell ref="B4:B5"/>
    <mergeCell ref="AQ4:AQ5"/>
    <mergeCell ref="AV4:AV5"/>
    <mergeCell ref="AS4:AS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4" r:id="rId1"/>
  <colBreaks count="2" manualBreakCount="2">
    <brk id="21" max="42" man="1"/>
    <brk id="42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80" zoomScaleNormal="70" zoomScaleSheetLayoutView="80" zoomScalePageLayoutView="0" workbookViewId="0" topLeftCell="A1">
      <pane xSplit="2" ySplit="6" topLeftCell="D3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K2"/>
    </sheetView>
  </sheetViews>
  <sheetFormatPr defaultColWidth="8.88671875" defaultRowHeight="18.75"/>
  <cols>
    <col min="2" max="2" width="28.6640625" style="0" customWidth="1"/>
    <col min="3" max="4" width="21.88671875" style="0" customWidth="1"/>
    <col min="5" max="5" width="24.77734375" style="0" customWidth="1"/>
    <col min="6" max="6" width="28.4453125" style="0" customWidth="1"/>
    <col min="7" max="7" width="21.5546875" style="0" customWidth="1"/>
    <col min="8" max="8" width="24.3359375" style="0" customWidth="1"/>
    <col min="9" max="9" width="23.3359375" style="0" customWidth="1"/>
    <col min="10" max="10" width="24.6640625" style="0" customWidth="1"/>
    <col min="11" max="11" width="26.10546875" style="0" customWidth="1"/>
  </cols>
  <sheetData>
    <row r="1" spans="9:14" s="9" customFormat="1" ht="18.75">
      <c r="I1" s="47" t="s">
        <v>100</v>
      </c>
      <c r="J1" s="47"/>
      <c r="K1" s="47"/>
      <c r="L1" s="45"/>
      <c r="M1" s="45"/>
      <c r="N1" s="45"/>
    </row>
    <row r="2" spans="1:11" s="9" customFormat="1" ht="57" customHeight="1">
      <c r="A2" s="56" t="s">
        <v>101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4" spans="1:11" ht="26.25" customHeight="1">
      <c r="A4" s="53" t="s">
        <v>0</v>
      </c>
      <c r="B4" s="53" t="s">
        <v>79</v>
      </c>
      <c r="C4" s="62" t="s">
        <v>97</v>
      </c>
      <c r="D4" s="63"/>
      <c r="E4" s="64"/>
      <c r="F4" s="62" t="s">
        <v>98</v>
      </c>
      <c r="G4" s="63"/>
      <c r="H4" s="64"/>
      <c r="I4" s="62" t="s">
        <v>99</v>
      </c>
      <c r="J4" s="63"/>
      <c r="K4" s="64"/>
    </row>
    <row r="5" spans="1:11" s="4" customFormat="1" ht="44.25" customHeight="1">
      <c r="A5" s="53"/>
      <c r="B5" s="53"/>
      <c r="C5" s="52" t="s">
        <v>90</v>
      </c>
      <c r="D5" s="52" t="s">
        <v>139</v>
      </c>
      <c r="E5" s="52" t="s">
        <v>140</v>
      </c>
      <c r="F5" s="52" t="s">
        <v>90</v>
      </c>
      <c r="G5" s="52" t="s">
        <v>139</v>
      </c>
      <c r="H5" s="52" t="s">
        <v>140</v>
      </c>
      <c r="I5" s="52" t="s">
        <v>90</v>
      </c>
      <c r="J5" s="52" t="s">
        <v>139</v>
      </c>
      <c r="K5" s="52" t="s">
        <v>140</v>
      </c>
    </row>
    <row r="6" spans="1:11" s="4" customFormat="1" ht="168" customHeight="1">
      <c r="A6" s="53"/>
      <c r="B6" s="53"/>
      <c r="C6" s="52"/>
      <c r="D6" s="52"/>
      <c r="E6" s="52"/>
      <c r="F6" s="52"/>
      <c r="G6" s="52"/>
      <c r="H6" s="52"/>
      <c r="I6" s="52"/>
      <c r="J6" s="52"/>
      <c r="K6" s="52"/>
    </row>
    <row r="7" spans="1:11" s="4" customFormat="1" ht="18.75">
      <c r="A7" s="24">
        <v>1</v>
      </c>
      <c r="B7" s="7" t="s">
        <v>102</v>
      </c>
      <c r="C7" s="19">
        <v>16497</v>
      </c>
      <c r="D7" s="34"/>
      <c r="E7" s="34"/>
      <c r="F7" s="19">
        <v>16679</v>
      </c>
      <c r="G7" s="19"/>
      <c r="H7" s="19"/>
      <c r="I7" s="19">
        <v>15028</v>
      </c>
      <c r="J7" s="34"/>
      <c r="K7" s="7"/>
    </row>
    <row r="8" spans="1:11" s="4" customFormat="1" ht="18.75">
      <c r="A8" s="24">
        <v>2</v>
      </c>
      <c r="B8" s="7" t="s">
        <v>103</v>
      </c>
      <c r="C8" s="19">
        <v>16497</v>
      </c>
      <c r="D8" s="34"/>
      <c r="E8" s="34"/>
      <c r="F8" s="19">
        <v>16679</v>
      </c>
      <c r="G8" s="19"/>
      <c r="H8" s="19"/>
      <c r="I8" s="19">
        <v>15028</v>
      </c>
      <c r="J8" s="34"/>
      <c r="K8" s="7"/>
    </row>
    <row r="9" spans="1:11" s="4" customFormat="1" ht="18.75">
      <c r="A9" s="24">
        <v>3</v>
      </c>
      <c r="B9" s="7" t="s">
        <v>104</v>
      </c>
      <c r="C9" s="19">
        <v>16497</v>
      </c>
      <c r="D9" s="34"/>
      <c r="E9" s="34"/>
      <c r="F9" s="19">
        <v>16679</v>
      </c>
      <c r="G9" s="19"/>
      <c r="H9" s="19"/>
      <c r="I9" s="19">
        <v>15028</v>
      </c>
      <c r="J9" s="34"/>
      <c r="K9" s="7"/>
    </row>
    <row r="10" spans="1:11" s="4" customFormat="1" ht="18.75">
      <c r="A10" s="24">
        <v>4</v>
      </c>
      <c r="B10" s="7" t="s">
        <v>105</v>
      </c>
      <c r="C10" s="19">
        <v>16497</v>
      </c>
      <c r="D10" s="34"/>
      <c r="E10" s="34"/>
      <c r="F10" s="19">
        <v>16679</v>
      </c>
      <c r="G10" s="7"/>
      <c r="H10" s="7"/>
      <c r="I10" s="19">
        <v>15028</v>
      </c>
      <c r="J10" s="34"/>
      <c r="K10" s="7"/>
    </row>
    <row r="11" spans="1:11" s="4" customFormat="1" ht="18.75">
      <c r="A11" s="24">
        <v>5</v>
      </c>
      <c r="B11" s="10" t="s">
        <v>106</v>
      </c>
      <c r="C11" s="19">
        <v>16497</v>
      </c>
      <c r="D11" s="34"/>
      <c r="E11" s="34"/>
      <c r="F11" s="19">
        <v>16679</v>
      </c>
      <c r="G11" s="7"/>
      <c r="H11" s="7"/>
      <c r="I11" s="19">
        <v>15028</v>
      </c>
      <c r="J11" s="34"/>
      <c r="K11" s="7"/>
    </row>
    <row r="12" spans="1:11" s="4" customFormat="1" ht="18.75">
      <c r="A12" s="24">
        <v>6</v>
      </c>
      <c r="B12" s="10" t="s">
        <v>107</v>
      </c>
      <c r="C12" s="19">
        <v>16497</v>
      </c>
      <c r="D12" s="34"/>
      <c r="E12" s="34"/>
      <c r="F12" s="19">
        <v>16679</v>
      </c>
      <c r="G12" s="7"/>
      <c r="H12" s="7"/>
      <c r="I12" s="19">
        <v>15028</v>
      </c>
      <c r="J12" s="34"/>
      <c r="K12" s="7"/>
    </row>
    <row r="13" spans="1:11" s="4" customFormat="1" ht="18.75">
      <c r="A13" s="24">
        <v>7</v>
      </c>
      <c r="B13" s="10" t="s">
        <v>108</v>
      </c>
      <c r="C13" s="19">
        <v>16497</v>
      </c>
      <c r="D13" s="34"/>
      <c r="E13" s="34"/>
      <c r="F13" s="19">
        <v>16679</v>
      </c>
      <c r="G13" s="7"/>
      <c r="H13" s="7"/>
      <c r="I13" s="19">
        <v>15028</v>
      </c>
      <c r="J13" s="34"/>
      <c r="K13" s="7"/>
    </row>
    <row r="14" spans="1:11" s="4" customFormat="1" ht="18.75">
      <c r="A14" s="24">
        <v>8</v>
      </c>
      <c r="B14" s="10" t="s">
        <v>109</v>
      </c>
      <c r="C14" s="19">
        <v>16497</v>
      </c>
      <c r="D14" s="34"/>
      <c r="E14" s="34"/>
      <c r="F14" s="19">
        <v>16679</v>
      </c>
      <c r="G14" s="7"/>
      <c r="H14" s="7"/>
      <c r="I14" s="19">
        <v>15028</v>
      </c>
      <c r="J14" s="34"/>
      <c r="K14" s="7"/>
    </row>
    <row r="15" spans="1:11" s="4" customFormat="1" ht="18.75">
      <c r="A15" s="24">
        <v>9</v>
      </c>
      <c r="B15" s="10" t="s">
        <v>110</v>
      </c>
      <c r="C15" s="19">
        <v>16497</v>
      </c>
      <c r="D15" s="34"/>
      <c r="E15" s="34"/>
      <c r="F15" s="19">
        <v>16679</v>
      </c>
      <c r="G15" s="7"/>
      <c r="H15" s="7"/>
      <c r="I15" s="19">
        <v>15028</v>
      </c>
      <c r="J15" s="34"/>
      <c r="K15" s="7"/>
    </row>
    <row r="16" spans="1:11" s="4" customFormat="1" ht="18.75">
      <c r="A16" s="24">
        <v>10</v>
      </c>
      <c r="B16" s="10" t="s">
        <v>111</v>
      </c>
      <c r="C16" s="19">
        <v>16497</v>
      </c>
      <c r="D16" s="34"/>
      <c r="E16" s="34"/>
      <c r="F16" s="19">
        <v>16679</v>
      </c>
      <c r="G16" s="7"/>
      <c r="H16" s="7"/>
      <c r="I16" s="19">
        <v>15028</v>
      </c>
      <c r="J16" s="34"/>
      <c r="K16" s="7"/>
    </row>
    <row r="17" spans="1:11" s="4" customFormat="1" ht="18.75">
      <c r="A17" s="24">
        <v>11</v>
      </c>
      <c r="B17" s="10" t="s">
        <v>112</v>
      </c>
      <c r="C17" s="19">
        <v>16497</v>
      </c>
      <c r="D17" s="34"/>
      <c r="E17" s="34"/>
      <c r="F17" s="19">
        <v>16679</v>
      </c>
      <c r="G17" s="7"/>
      <c r="H17" s="7"/>
      <c r="I17" s="19">
        <v>15028</v>
      </c>
      <c r="J17" s="34"/>
      <c r="K17" s="7"/>
    </row>
    <row r="18" spans="1:11" s="4" customFormat="1" ht="18.75">
      <c r="A18" s="24">
        <v>12</v>
      </c>
      <c r="B18" s="10" t="s">
        <v>113</v>
      </c>
      <c r="C18" s="19">
        <v>16497</v>
      </c>
      <c r="D18" s="34"/>
      <c r="E18" s="34"/>
      <c r="F18" s="19">
        <v>16679</v>
      </c>
      <c r="G18" s="7"/>
      <c r="H18" s="7"/>
      <c r="I18" s="19">
        <v>15028</v>
      </c>
      <c r="J18" s="34"/>
      <c r="K18" s="7"/>
    </row>
    <row r="19" spans="1:11" s="4" customFormat="1" ht="18.75">
      <c r="A19" s="24">
        <v>13</v>
      </c>
      <c r="B19" s="7" t="s">
        <v>114</v>
      </c>
      <c r="C19" s="19">
        <v>16497</v>
      </c>
      <c r="D19" s="34"/>
      <c r="E19" s="34"/>
      <c r="F19" s="19">
        <v>16679</v>
      </c>
      <c r="G19" s="7"/>
      <c r="H19" s="7"/>
      <c r="I19" s="19">
        <v>15028</v>
      </c>
      <c r="J19" s="34"/>
      <c r="K19" s="7"/>
    </row>
    <row r="20" spans="1:11" s="4" customFormat="1" ht="18.75">
      <c r="A20" s="24">
        <v>14</v>
      </c>
      <c r="B20" s="7" t="s">
        <v>115</v>
      </c>
      <c r="C20" s="19">
        <v>16497</v>
      </c>
      <c r="D20" s="34"/>
      <c r="E20" s="34"/>
      <c r="F20" s="19">
        <v>16679</v>
      </c>
      <c r="G20" s="7"/>
      <c r="H20" s="7"/>
      <c r="I20" s="19">
        <v>15028</v>
      </c>
      <c r="J20" s="34"/>
      <c r="K20" s="7"/>
    </row>
    <row r="21" spans="1:11" s="4" customFormat="1" ht="18.75">
      <c r="A21" s="24">
        <v>15</v>
      </c>
      <c r="B21" s="7" t="s">
        <v>116</v>
      </c>
      <c r="C21" s="19">
        <v>16497</v>
      </c>
      <c r="D21" s="34"/>
      <c r="E21" s="34"/>
      <c r="F21" s="19">
        <v>16679</v>
      </c>
      <c r="G21" s="7"/>
      <c r="H21" s="7"/>
      <c r="I21" s="19">
        <v>15028</v>
      </c>
      <c r="J21" s="34"/>
      <c r="K21" s="7"/>
    </row>
    <row r="22" spans="1:11" s="4" customFormat="1" ht="18.75">
      <c r="A22" s="24">
        <v>16</v>
      </c>
      <c r="B22" s="7" t="s">
        <v>117</v>
      </c>
      <c r="C22" s="19">
        <v>16497</v>
      </c>
      <c r="D22" s="34"/>
      <c r="E22" s="34"/>
      <c r="F22" s="19">
        <v>16679</v>
      </c>
      <c r="G22" s="7"/>
      <c r="H22" s="7"/>
      <c r="I22" s="19">
        <v>15028</v>
      </c>
      <c r="J22" s="34"/>
      <c r="K22" s="7"/>
    </row>
    <row r="23" spans="1:11" s="4" customFormat="1" ht="18.75">
      <c r="A23" s="24">
        <v>17</v>
      </c>
      <c r="B23" s="7" t="s">
        <v>118</v>
      </c>
      <c r="C23" s="19">
        <v>16497</v>
      </c>
      <c r="D23" s="19">
        <v>8249</v>
      </c>
      <c r="E23" s="19">
        <f>C23-D23</f>
        <v>8248</v>
      </c>
      <c r="F23" s="19">
        <v>16679</v>
      </c>
      <c r="G23" s="19">
        <f>ROUND(F23/2,0)</f>
        <v>8340</v>
      </c>
      <c r="H23" s="19">
        <f>F23-G23</f>
        <v>8339</v>
      </c>
      <c r="I23" s="19">
        <v>15028</v>
      </c>
      <c r="J23" s="19">
        <f>ROUND(I23/2,0)</f>
        <v>7514</v>
      </c>
      <c r="K23" s="19">
        <f>I23-J23</f>
        <v>7514</v>
      </c>
    </row>
    <row r="24" spans="1:11" s="4" customFormat="1" ht="18.75">
      <c r="A24" s="24">
        <v>18</v>
      </c>
      <c r="B24" s="7" t="s">
        <v>119</v>
      </c>
      <c r="C24" s="19">
        <v>16497</v>
      </c>
      <c r="D24" s="34"/>
      <c r="E24" s="34"/>
      <c r="F24" s="19">
        <v>16679</v>
      </c>
      <c r="G24" s="7"/>
      <c r="H24" s="7"/>
      <c r="I24" s="19">
        <v>15028</v>
      </c>
      <c r="J24" s="34"/>
      <c r="K24" s="7"/>
    </row>
    <row r="25" spans="1:11" s="4" customFormat="1" ht="18.75">
      <c r="A25" s="24">
        <v>19</v>
      </c>
      <c r="B25" s="7" t="s">
        <v>120</v>
      </c>
      <c r="C25" s="19">
        <v>16497</v>
      </c>
      <c r="D25" s="34"/>
      <c r="E25" s="34"/>
      <c r="F25" s="19">
        <v>16679</v>
      </c>
      <c r="G25" s="7"/>
      <c r="H25" s="7"/>
      <c r="I25" s="19">
        <v>15028</v>
      </c>
      <c r="J25" s="34"/>
      <c r="K25" s="7"/>
    </row>
    <row r="26" spans="1:11" s="4" customFormat="1" ht="18.75">
      <c r="A26" s="24">
        <v>20</v>
      </c>
      <c r="B26" s="7" t="s">
        <v>121</v>
      </c>
      <c r="C26" s="19">
        <v>16497</v>
      </c>
      <c r="D26" s="34"/>
      <c r="E26" s="34"/>
      <c r="F26" s="19">
        <v>16679</v>
      </c>
      <c r="G26" s="7"/>
      <c r="H26" s="7"/>
      <c r="I26" s="19">
        <v>15028</v>
      </c>
      <c r="J26" s="34"/>
      <c r="K26" s="7"/>
    </row>
    <row r="27" spans="1:11" s="4" customFormat="1" ht="18.75">
      <c r="A27" s="24">
        <v>21</v>
      </c>
      <c r="B27" s="7" t="s">
        <v>122</v>
      </c>
      <c r="C27" s="19">
        <v>16497</v>
      </c>
      <c r="D27" s="34"/>
      <c r="E27" s="34"/>
      <c r="F27" s="19">
        <v>16679</v>
      </c>
      <c r="G27" s="7"/>
      <c r="H27" s="7"/>
      <c r="I27" s="19">
        <v>15028</v>
      </c>
      <c r="J27" s="34"/>
      <c r="K27" s="7"/>
    </row>
    <row r="28" spans="1:11" s="4" customFormat="1" ht="18.75">
      <c r="A28" s="24">
        <v>22</v>
      </c>
      <c r="B28" s="7" t="s">
        <v>123</v>
      </c>
      <c r="C28" s="19">
        <v>16497</v>
      </c>
      <c r="D28" s="34"/>
      <c r="E28" s="34"/>
      <c r="F28" s="19">
        <v>16679</v>
      </c>
      <c r="G28" s="7"/>
      <c r="H28" s="7"/>
      <c r="I28" s="19">
        <v>15028</v>
      </c>
      <c r="J28" s="34"/>
      <c r="K28" s="7"/>
    </row>
    <row r="29" spans="1:11" s="4" customFormat="1" ht="18.75">
      <c r="A29" s="24">
        <v>23</v>
      </c>
      <c r="B29" s="7" t="s">
        <v>124</v>
      </c>
      <c r="C29" s="19">
        <v>16497</v>
      </c>
      <c r="D29" s="34"/>
      <c r="E29" s="34"/>
      <c r="F29" s="19">
        <v>16679</v>
      </c>
      <c r="G29" s="7"/>
      <c r="H29" s="7"/>
      <c r="I29" s="19">
        <v>15028</v>
      </c>
      <c r="J29" s="34"/>
      <c r="K29" s="7"/>
    </row>
    <row r="30" spans="1:11" s="4" customFormat="1" ht="18.75">
      <c r="A30" s="24">
        <v>24</v>
      </c>
      <c r="B30" s="7" t="s">
        <v>125</v>
      </c>
      <c r="C30" s="19">
        <v>16497</v>
      </c>
      <c r="D30" s="34"/>
      <c r="E30" s="34"/>
      <c r="F30" s="19">
        <v>16679</v>
      </c>
      <c r="G30" s="7"/>
      <c r="H30" s="7"/>
      <c r="I30" s="19">
        <v>15028</v>
      </c>
      <c r="J30" s="34"/>
      <c r="K30" s="7"/>
    </row>
    <row r="31" spans="1:11" s="4" customFormat="1" ht="18.75">
      <c r="A31" s="24">
        <v>25</v>
      </c>
      <c r="B31" s="7" t="s">
        <v>126</v>
      </c>
      <c r="C31" s="19">
        <v>16497</v>
      </c>
      <c r="D31" s="34"/>
      <c r="E31" s="34"/>
      <c r="F31" s="19">
        <v>16679</v>
      </c>
      <c r="G31" s="7"/>
      <c r="H31" s="7"/>
      <c r="I31" s="19">
        <v>15028</v>
      </c>
      <c r="J31" s="34"/>
      <c r="K31" s="7"/>
    </row>
    <row r="32" spans="1:11" s="4" customFormat="1" ht="18.75">
      <c r="A32" s="24">
        <v>26</v>
      </c>
      <c r="B32" s="7" t="s">
        <v>127</v>
      </c>
      <c r="C32" s="19">
        <v>16497</v>
      </c>
      <c r="D32" s="34"/>
      <c r="E32" s="34"/>
      <c r="F32" s="19">
        <v>16679</v>
      </c>
      <c r="G32" s="7"/>
      <c r="H32" s="7"/>
      <c r="I32" s="19">
        <v>15028</v>
      </c>
      <c r="J32" s="34"/>
      <c r="K32" s="7"/>
    </row>
    <row r="33" spans="1:11" s="4" customFormat="1" ht="18.75">
      <c r="A33" s="24">
        <v>27</v>
      </c>
      <c r="B33" s="7" t="s">
        <v>128</v>
      </c>
      <c r="C33" s="19">
        <v>16497</v>
      </c>
      <c r="D33" s="34"/>
      <c r="E33" s="34"/>
      <c r="F33" s="19">
        <v>16679</v>
      </c>
      <c r="G33" s="7"/>
      <c r="H33" s="7"/>
      <c r="I33" s="19">
        <v>15028</v>
      </c>
      <c r="J33" s="34"/>
      <c r="K33" s="7"/>
    </row>
    <row r="34" spans="1:11" s="4" customFormat="1" ht="18.75">
      <c r="A34" s="24">
        <v>28</v>
      </c>
      <c r="B34" s="7" t="s">
        <v>129</v>
      </c>
      <c r="C34" s="19">
        <v>16497</v>
      </c>
      <c r="D34" s="34"/>
      <c r="E34" s="34"/>
      <c r="F34" s="19">
        <v>16679</v>
      </c>
      <c r="G34" s="7"/>
      <c r="H34" s="7"/>
      <c r="I34" s="19">
        <v>15028</v>
      </c>
      <c r="J34" s="34"/>
      <c r="K34" s="7"/>
    </row>
    <row r="35" spans="1:11" s="4" customFormat="1" ht="18.75">
      <c r="A35" s="24">
        <v>29</v>
      </c>
      <c r="B35" s="7" t="s">
        <v>130</v>
      </c>
      <c r="C35" s="19">
        <v>16497</v>
      </c>
      <c r="D35" s="34"/>
      <c r="E35" s="34"/>
      <c r="F35" s="19">
        <v>16679</v>
      </c>
      <c r="G35" s="7"/>
      <c r="H35" s="7"/>
      <c r="I35" s="19">
        <v>15028</v>
      </c>
      <c r="J35" s="34"/>
      <c r="K35" s="7"/>
    </row>
    <row r="36" spans="1:11" s="4" customFormat="1" ht="18.75">
      <c r="A36" s="24">
        <v>30</v>
      </c>
      <c r="B36" s="7" t="s">
        <v>131</v>
      </c>
      <c r="C36" s="19">
        <v>16497</v>
      </c>
      <c r="D36" s="19">
        <f>ROUND(C36/2,0)</f>
        <v>8249</v>
      </c>
      <c r="E36" s="19">
        <f>C36-D36</f>
        <v>8248</v>
      </c>
      <c r="F36" s="19">
        <v>16679</v>
      </c>
      <c r="G36" s="19">
        <f>ROUND(F36/2,0)</f>
        <v>8340</v>
      </c>
      <c r="H36" s="19">
        <f>F36-G36</f>
        <v>8339</v>
      </c>
      <c r="I36" s="19">
        <v>15028</v>
      </c>
      <c r="J36" s="19">
        <f>ROUND(I36/2,0)</f>
        <v>7514</v>
      </c>
      <c r="K36" s="19">
        <f>I36-J36</f>
        <v>7514</v>
      </c>
    </row>
    <row r="37" spans="1:11" s="4" customFormat="1" ht="18.75">
      <c r="A37" s="24">
        <v>31</v>
      </c>
      <c r="B37" s="7" t="s">
        <v>132</v>
      </c>
      <c r="C37" s="19">
        <v>16497</v>
      </c>
      <c r="D37" s="34"/>
      <c r="E37" s="34"/>
      <c r="F37" s="19">
        <v>16679</v>
      </c>
      <c r="G37" s="7"/>
      <c r="H37" s="7"/>
      <c r="I37" s="19">
        <v>15028</v>
      </c>
      <c r="J37" s="34"/>
      <c r="K37" s="7"/>
    </row>
    <row r="38" spans="1:11" s="4" customFormat="1" ht="18.75">
      <c r="A38" s="24">
        <v>32</v>
      </c>
      <c r="B38" s="7" t="s">
        <v>133</v>
      </c>
      <c r="C38" s="19">
        <v>16497</v>
      </c>
      <c r="D38" s="34"/>
      <c r="E38" s="34"/>
      <c r="F38" s="19">
        <v>16679</v>
      </c>
      <c r="G38" s="7"/>
      <c r="H38" s="7"/>
      <c r="I38" s="19">
        <v>15028</v>
      </c>
      <c r="J38" s="34"/>
      <c r="K38" s="7"/>
    </row>
    <row r="39" spans="1:11" s="4" customFormat="1" ht="18.75">
      <c r="A39" s="24">
        <v>33</v>
      </c>
      <c r="B39" s="7" t="s">
        <v>134</v>
      </c>
      <c r="C39" s="19">
        <v>16497</v>
      </c>
      <c r="D39" s="34"/>
      <c r="E39" s="34"/>
      <c r="F39" s="19">
        <v>16679</v>
      </c>
      <c r="G39" s="7"/>
      <c r="H39" s="7"/>
      <c r="I39" s="19">
        <v>15028</v>
      </c>
      <c r="J39" s="34"/>
      <c r="K39" s="7"/>
    </row>
    <row r="40" spans="1:11" s="4" customFormat="1" ht="18.75">
      <c r="A40" s="24">
        <v>34</v>
      </c>
      <c r="B40" s="7" t="s">
        <v>135</v>
      </c>
      <c r="C40" s="19">
        <v>16497</v>
      </c>
      <c r="D40" s="34"/>
      <c r="E40" s="34"/>
      <c r="F40" s="19">
        <v>16679</v>
      </c>
      <c r="G40" s="7"/>
      <c r="H40" s="7"/>
      <c r="I40" s="19">
        <v>15028</v>
      </c>
      <c r="J40" s="34"/>
      <c r="K40" s="7"/>
    </row>
    <row r="41" spans="1:11" s="4" customFormat="1" ht="18.75">
      <c r="A41" s="24">
        <v>35</v>
      </c>
      <c r="B41" s="7" t="s">
        <v>136</v>
      </c>
      <c r="C41" s="19">
        <v>16497</v>
      </c>
      <c r="D41" s="34"/>
      <c r="E41" s="34"/>
      <c r="F41" s="19">
        <v>16679</v>
      </c>
      <c r="G41" s="7"/>
      <c r="H41" s="7"/>
      <c r="I41" s="19">
        <v>15028</v>
      </c>
      <c r="J41" s="34"/>
      <c r="K41" s="7"/>
    </row>
    <row r="42" spans="1:11" s="4" customFormat="1" ht="18.75">
      <c r="A42" s="24">
        <v>36</v>
      </c>
      <c r="B42" s="7" t="s">
        <v>137</v>
      </c>
      <c r="C42" s="19">
        <v>16497</v>
      </c>
      <c r="D42" s="34"/>
      <c r="E42" s="34"/>
      <c r="F42" s="19">
        <v>16679</v>
      </c>
      <c r="G42" s="7"/>
      <c r="H42" s="7"/>
      <c r="I42" s="19">
        <v>15028</v>
      </c>
      <c r="J42" s="34"/>
      <c r="K42" s="7"/>
    </row>
    <row r="43" spans="1:11" s="4" customFormat="1" ht="18.75">
      <c r="A43" s="24">
        <v>37</v>
      </c>
      <c r="B43" s="7" t="s">
        <v>138</v>
      </c>
      <c r="C43" s="19">
        <v>16497</v>
      </c>
      <c r="D43" s="34"/>
      <c r="E43" s="34"/>
      <c r="F43" s="19">
        <v>16679</v>
      </c>
      <c r="G43" s="7"/>
      <c r="H43" s="7"/>
      <c r="I43" s="19">
        <v>15028</v>
      </c>
      <c r="J43" s="34"/>
      <c r="K43" s="7"/>
    </row>
    <row r="44" spans="3:10" s="68" customFormat="1" ht="18.75">
      <c r="C44" s="76"/>
      <c r="D44" s="76"/>
      <c r="E44" s="76"/>
      <c r="F44" s="76"/>
      <c r="G44" s="76"/>
      <c r="H44" s="76"/>
      <c r="I44" s="76"/>
      <c r="J44" s="76"/>
    </row>
    <row r="45" spans="3:10" s="4" customFormat="1" ht="18.75">
      <c r="C45" s="6"/>
      <c r="D45" s="6"/>
      <c r="E45" s="6"/>
      <c r="F45" s="6"/>
      <c r="G45" s="6"/>
      <c r="H45" s="6"/>
      <c r="I45" s="6"/>
      <c r="J45" s="6"/>
    </row>
    <row r="46" spans="3:10" ht="18.75">
      <c r="C46" s="3"/>
      <c r="D46" s="3"/>
      <c r="E46" s="3"/>
      <c r="F46" s="3"/>
      <c r="G46" s="3"/>
      <c r="H46" s="3"/>
      <c r="I46" s="3"/>
      <c r="J46" s="3"/>
    </row>
  </sheetData>
  <sheetProtection/>
  <mergeCells count="16">
    <mergeCell ref="H5:H6"/>
    <mergeCell ref="I5:I6"/>
    <mergeCell ref="J5:J6"/>
    <mergeCell ref="B4:B6"/>
    <mergeCell ref="A4:A6"/>
    <mergeCell ref="C5:C6"/>
    <mergeCell ref="K5:K6"/>
    <mergeCell ref="A2:K2"/>
    <mergeCell ref="I4:K4"/>
    <mergeCell ref="I1:K1"/>
    <mergeCell ref="D5:D6"/>
    <mergeCell ref="F5:F6"/>
    <mergeCell ref="G5:G6"/>
    <mergeCell ref="C4:E4"/>
    <mergeCell ref="E5:E6"/>
    <mergeCell ref="F4:H4"/>
  </mergeCells>
  <printOptions horizontalCentered="1"/>
  <pageMargins left="0.5511811023622047" right="0" top="0.7874015748031497" bottom="0.5905511811023623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Экономист</cp:lastModifiedBy>
  <cp:lastPrinted>2023-04-10T13:02:09Z</cp:lastPrinted>
  <dcterms:modified xsi:type="dcterms:W3CDTF">2023-05-16T13:46:44Z</dcterms:modified>
  <cp:category/>
  <cp:version/>
  <cp:contentType/>
  <cp:contentStatus/>
</cp:coreProperties>
</file>