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0"/>
  </bookViews>
  <sheets>
    <sheet name="Среднее-общая" sheetId="1" r:id="rId1"/>
    <sheet name="Свод по среднему" sheetId="2" r:id="rId2"/>
    <sheet name="Свод  общий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2">'Свод  общий'!$A:$B,'Свод  общий'!$2:$3</definedName>
    <definedName name="_xlnm.Print_Titles" localSheetId="1">'Свод по среднему'!$A:$B,'Свод по среднему'!$1:$2</definedName>
    <definedName name="_xlnm.Print_Titles" localSheetId="0">'Среднее-общая'!$A:$B,'Среднее-общая'!$4:$7</definedName>
    <definedName name="_xlnm.Print_Area" localSheetId="2">'Свод  общий'!$A$1:$D$41</definedName>
    <definedName name="_xlnm.Print_Area" localSheetId="1">'Свод по среднему'!$A$1:$D$40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<sst xmlns="http://schemas.openxmlformats.org/spreadsheetml/2006/main" count="194" uniqueCount="79">
  <si>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</si>
  <si>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</si>
  <si>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</si>
  <si>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</si>
  <si>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</si>
  <si>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</si>
  <si>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</si>
  <si>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</si>
  <si>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</si>
  <si>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</si>
  <si>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</si>
  <si>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</si>
  <si>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</si>
  <si>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</si>
  <si>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</si>
  <si>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</si>
  <si>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</si>
  <si>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</si>
  <si>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</si>
  <si>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</si>
  <si>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</si>
  <si>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</si>
  <si>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</si>
  <si>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</si>
  <si>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</si>
  <si>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</si>
  <si>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</si>
  <si>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</si>
  <si>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</si>
  <si>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</si>
  <si>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</si>
  <si>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</si>
  <si>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</si>
  <si>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</si>
  <si>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</si>
  <si>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</si>
  <si>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</si>
  <si>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</si>
  <si>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</si>
  <si>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</si>
  <si>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</si>
  <si>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</si>
  <si>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</si>
  <si>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</si>
  <si>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</si>
  <si>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</si>
  <si>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</si>
  <si>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</si>
  <si>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</si>
  <si>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</si>
  <si>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</si>
  <si>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</si>
  <si>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</si>
  <si>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</si>
  <si>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</si>
  <si>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</si>
  <si>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</si>
  <si>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</si>
  <si>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</si>
  <si>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</si>
  <si>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</si>
  <si>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</si>
  <si>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</si>
  <si>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</si>
  <si>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</si>
  <si>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</si>
  <si>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</si>
  <si>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</si>
  <si>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Приложенеи №14</t>
  </si>
  <si>
    <t>2022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</si>
  <si>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</si>
  <si>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</si>
  <si>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Приложение №15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</si>
  <si>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</si>
  <si>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среднего общего образования</t>
  </si>
  <si>
    <t>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</si>
  <si>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общеобразовательных программ   общего образования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</si>
  <si>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общеобразовательных программ  общего образования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</si>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</sst>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4" fontId="10" fillId="33" borderId="13" xfId="54" applyNumberFormat="1" applyFont="1" applyFill="1" applyBorder="1" applyAlignment="1">
      <alignment horizont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8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left" wrapText="1"/>
      <protection/>
    </xf>
    <xf numFmtId="180" fontId="11" fillId="33" borderId="17" xfId="54" applyNumberFormat="1" applyFont="1" applyFill="1" applyBorder="1" applyAlignment="1">
      <alignment horizontal="center"/>
      <protection/>
    </xf>
    <xf numFmtId="180" fontId="11" fillId="33" borderId="12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horizontal="center" vertical="top" wrapText="1"/>
      <protection/>
    </xf>
    <xf numFmtId="0" fontId="10" fillId="33" borderId="16" xfId="54" applyFont="1" applyFill="1" applyBorder="1" applyAlignment="1">
      <alignment vertical="top" wrapText="1"/>
      <protection/>
    </xf>
    <xf numFmtId="2" fontId="10" fillId="33" borderId="10" xfId="54" applyNumberFormat="1" applyFont="1" applyFill="1" applyBorder="1" applyAlignment="1">
      <alignment vertical="top" wrapText="1"/>
      <protection/>
    </xf>
    <xf numFmtId="2" fontId="10" fillId="33" borderId="11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0" fontId="16" fillId="33" borderId="0" xfId="54" applyFont="1" applyFill="1" applyAlignment="1">
      <alignment horizontal="right"/>
      <protection/>
    </xf>
    <xf numFmtId="0" fontId="53" fillId="33" borderId="17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1" fillId="33" borderId="0" xfId="54" applyFont="1" applyFill="1" applyAlignment="1">
      <alignment horizontal="center"/>
      <protection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0" fontId="13" fillId="0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3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180" fontId="10" fillId="33" borderId="12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6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1" fontId="8" fillId="33" borderId="0" xfId="54" applyNumberFormat="1" applyFont="1" applyFill="1" applyAlignment="1">
      <alignment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2-&#1085;&#1072;&#1095;&#1072;&#1083;&#1100;&#1085;&#1086;&#1077;%20&#1086;&#1073;&#1097;&#1077;&#1077;%20&#1086;&#1073;&#1088;&#1072;&#1079;&#1086;&#1074;&#1072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2-&#1086;&#1089;&#1085;&#1086;&#1074;&#1085;&#1086;&#1077;%20&#1086;&#1073;&#1097;&#1077;&#1077;%20&#1086;&#1073;&#1088;&#1072;&#1079;&#1086;&#1074;&#1072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10858.5</v>
          </cell>
        </row>
        <row r="4">
          <cell r="C4">
            <v>12852.199999999999</v>
          </cell>
        </row>
        <row r="5">
          <cell r="C5">
            <v>10857.9</v>
          </cell>
        </row>
        <row r="6">
          <cell r="C6">
            <v>7779.399999999999</v>
          </cell>
        </row>
        <row r="7">
          <cell r="C7">
            <v>5390.5</v>
          </cell>
        </row>
        <row r="8">
          <cell r="C8">
            <v>13269.8</v>
          </cell>
        </row>
        <row r="9">
          <cell r="C9">
            <v>13989.5</v>
          </cell>
        </row>
        <row r="10">
          <cell r="C10">
            <v>15613.9</v>
          </cell>
        </row>
        <row r="11">
          <cell r="C11">
            <v>2045.9</v>
          </cell>
        </row>
        <row r="12">
          <cell r="C12">
            <v>4301.5</v>
          </cell>
        </row>
        <row r="13">
          <cell r="C13">
            <v>5114.199999999999</v>
          </cell>
        </row>
        <row r="14">
          <cell r="C14">
            <v>7856.1</v>
          </cell>
        </row>
        <row r="15">
          <cell r="C15">
            <v>14087.6</v>
          </cell>
        </row>
        <row r="16">
          <cell r="C16">
            <v>4814.8</v>
          </cell>
        </row>
        <row r="17">
          <cell r="C17">
            <v>10520.499999999998</v>
          </cell>
        </row>
        <row r="18">
          <cell r="C18">
            <v>5014.3</v>
          </cell>
        </row>
        <row r="19">
          <cell r="C19">
            <v>3149.6</v>
          </cell>
        </row>
        <row r="20">
          <cell r="C20">
            <v>17578.399999999998</v>
          </cell>
        </row>
        <row r="21">
          <cell r="C21">
            <v>3173.8</v>
          </cell>
        </row>
        <row r="22">
          <cell r="C22">
            <v>8054</v>
          </cell>
        </row>
        <row r="23">
          <cell r="C23">
            <v>3071.9</v>
          </cell>
        </row>
        <row r="24">
          <cell r="C24">
            <v>2084</v>
          </cell>
        </row>
        <row r="25">
          <cell r="C25">
            <v>2112.8</v>
          </cell>
        </row>
        <row r="26">
          <cell r="C26">
            <v>4551</v>
          </cell>
        </row>
        <row r="27">
          <cell r="C27">
            <v>4168</v>
          </cell>
        </row>
        <row r="28">
          <cell r="C28">
            <v>3088.4</v>
          </cell>
        </row>
        <row r="29">
          <cell r="C29">
            <v>4044.7999999999997</v>
          </cell>
        </row>
        <row r="30">
          <cell r="C30">
            <v>2074.2</v>
          </cell>
        </row>
        <row r="31">
          <cell r="C31">
            <v>3287.7</v>
          </cell>
        </row>
        <row r="32">
          <cell r="C32">
            <v>3579.3999999999996</v>
          </cell>
        </row>
        <row r="33">
          <cell r="C33">
            <v>2065.1</v>
          </cell>
        </row>
        <row r="34">
          <cell r="C34">
            <v>4392.4</v>
          </cell>
        </row>
        <row r="35">
          <cell r="C35">
            <v>5699.2</v>
          </cell>
        </row>
        <row r="36">
          <cell r="C36">
            <v>6277.599999999999</v>
          </cell>
        </row>
        <row r="37">
          <cell r="C37">
            <v>4486.8</v>
          </cell>
        </row>
        <row r="38">
          <cell r="C38">
            <v>2899.4</v>
          </cell>
        </row>
        <row r="39">
          <cell r="C39">
            <v>2024.8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3">
        <row r="3">
          <cell r="C3">
            <v>17924.3</v>
          </cell>
        </row>
        <row r="4">
          <cell r="C4">
            <v>20888.900000000005</v>
          </cell>
        </row>
        <row r="5">
          <cell r="C5">
            <v>21394.300000000003</v>
          </cell>
        </row>
        <row r="6">
          <cell r="C6">
            <v>14111.699999999999</v>
          </cell>
        </row>
        <row r="7">
          <cell r="C7">
            <v>0</v>
          </cell>
        </row>
        <row r="8">
          <cell r="C8">
            <v>18140.7</v>
          </cell>
        </row>
        <row r="9">
          <cell r="C9">
            <v>22389.900000000005</v>
          </cell>
        </row>
        <row r="10">
          <cell r="C10">
            <v>26951.999999999996</v>
          </cell>
        </row>
        <row r="11">
          <cell r="C11">
            <v>6402.4</v>
          </cell>
        </row>
        <row r="12">
          <cell r="C12">
            <v>8409.800000000001</v>
          </cell>
        </row>
        <row r="13">
          <cell r="C13">
            <v>6877.5</v>
          </cell>
        </row>
        <row r="14">
          <cell r="C14">
            <v>9535.2</v>
          </cell>
        </row>
        <row r="15">
          <cell r="C15">
            <v>27528.3</v>
          </cell>
        </row>
        <row r="16">
          <cell r="C16">
            <v>6966.9</v>
          </cell>
        </row>
        <row r="17">
          <cell r="C17">
            <v>16302.4</v>
          </cell>
        </row>
        <row r="18">
          <cell r="C18">
            <v>7718.3</v>
          </cell>
        </row>
        <row r="19">
          <cell r="C19">
            <v>7114.4</v>
          </cell>
        </row>
        <row r="20">
          <cell r="C20">
            <v>21878.7</v>
          </cell>
        </row>
        <row r="21">
          <cell r="C21">
            <v>6436.700000000001</v>
          </cell>
        </row>
        <row r="22">
          <cell r="C22">
            <v>11682.500000000002</v>
          </cell>
        </row>
        <row r="23">
          <cell r="C23">
            <v>6568.3</v>
          </cell>
        </row>
        <row r="24">
          <cell r="C24">
            <v>4732.700000000001</v>
          </cell>
        </row>
        <row r="25">
          <cell r="C25">
            <v>6438.4</v>
          </cell>
        </row>
        <row r="26">
          <cell r="C26">
            <v>7059.5</v>
          </cell>
        </row>
        <row r="27">
          <cell r="C27">
            <v>6615.8</v>
          </cell>
        </row>
        <row r="28">
          <cell r="C28">
            <v>6141.900000000001</v>
          </cell>
        </row>
        <row r="29">
          <cell r="C29">
            <v>6497</v>
          </cell>
        </row>
        <row r="30">
          <cell r="C30">
            <v>6425.7</v>
          </cell>
        </row>
        <row r="31">
          <cell r="C31">
            <v>6545.1</v>
          </cell>
        </row>
        <row r="32">
          <cell r="C32">
            <v>7442.3</v>
          </cell>
        </row>
        <row r="33">
          <cell r="C33">
            <v>6913.9</v>
          </cell>
        </row>
        <row r="34">
          <cell r="C34">
            <v>9595.3</v>
          </cell>
        </row>
        <row r="35">
          <cell r="C35">
            <v>9275.099999999999</v>
          </cell>
        </row>
        <row r="36">
          <cell r="C36">
            <v>7375</v>
          </cell>
        </row>
        <row r="37">
          <cell r="C37">
            <v>7017.4</v>
          </cell>
        </row>
        <row r="38">
          <cell r="C38">
            <v>6943.099999999999</v>
          </cell>
        </row>
        <row r="39">
          <cell r="C39">
            <v>6353.6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D3">
            <v>10684.7</v>
          </cell>
        </row>
        <row r="4">
          <cell r="D4">
            <v>11798.3</v>
          </cell>
        </row>
        <row r="5">
          <cell r="D5">
            <v>9207.6</v>
          </cell>
        </row>
        <row r="6">
          <cell r="D6">
            <v>6488.1</v>
          </cell>
        </row>
        <row r="7">
          <cell r="D7">
            <v>6028.299999999999</v>
          </cell>
        </row>
        <row r="8">
          <cell r="D8">
            <v>12500.1</v>
          </cell>
        </row>
        <row r="9">
          <cell r="D9">
            <v>12506.599999999999</v>
          </cell>
        </row>
        <row r="10">
          <cell r="D10">
            <v>13787.3</v>
          </cell>
        </row>
        <row r="11">
          <cell r="D11">
            <v>1503.7</v>
          </cell>
        </row>
        <row r="12">
          <cell r="D12">
            <v>4189.7</v>
          </cell>
        </row>
        <row r="13">
          <cell r="D13">
            <v>5738.2</v>
          </cell>
        </row>
        <row r="14">
          <cell r="D14">
            <v>7534</v>
          </cell>
        </row>
        <row r="15">
          <cell r="D15">
            <v>11382.8</v>
          </cell>
        </row>
        <row r="16">
          <cell r="D16">
            <v>4448.8</v>
          </cell>
        </row>
        <row r="17">
          <cell r="D17">
            <v>7985</v>
          </cell>
        </row>
        <row r="18">
          <cell r="D18">
            <v>4457.8</v>
          </cell>
        </row>
        <row r="19">
          <cell r="D19">
            <v>2217.3</v>
          </cell>
        </row>
        <row r="20">
          <cell r="D20">
            <v>16681.9</v>
          </cell>
        </row>
        <row r="21">
          <cell r="D21">
            <v>3015.1</v>
          </cell>
        </row>
        <row r="22">
          <cell r="D22">
            <v>6531.8</v>
          </cell>
        </row>
        <row r="23">
          <cell r="D23">
            <v>2853.7999999999997</v>
          </cell>
        </row>
        <row r="24">
          <cell r="D24">
            <v>1898.5</v>
          </cell>
        </row>
        <row r="25">
          <cell r="D25">
            <v>2045.2</v>
          </cell>
        </row>
        <row r="26">
          <cell r="D26">
            <v>3395.1</v>
          </cell>
        </row>
        <row r="27">
          <cell r="D27">
            <v>3792.9</v>
          </cell>
        </row>
        <row r="28">
          <cell r="D28">
            <v>2269.9</v>
          </cell>
        </row>
        <row r="29">
          <cell r="D29">
            <v>3527.1</v>
          </cell>
        </row>
        <row r="30">
          <cell r="D30">
            <v>1613.7</v>
          </cell>
        </row>
        <row r="31">
          <cell r="D31">
            <v>3060.9</v>
          </cell>
        </row>
        <row r="32">
          <cell r="D32">
            <v>2867.1</v>
          </cell>
        </row>
        <row r="33">
          <cell r="D33">
            <v>1546.8</v>
          </cell>
        </row>
        <row r="34">
          <cell r="D34">
            <v>4484.6</v>
          </cell>
        </row>
        <row r="35">
          <cell r="D35">
            <v>5226.2</v>
          </cell>
        </row>
        <row r="36">
          <cell r="D36">
            <v>5624.700000000001</v>
          </cell>
        </row>
        <row r="37">
          <cell r="D37">
            <v>3970.7000000000003</v>
          </cell>
        </row>
        <row r="38">
          <cell r="D38">
            <v>2667.5</v>
          </cell>
        </row>
        <row r="39">
          <cell r="D39">
            <v>1917.5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3">
        <row r="3">
          <cell r="D3">
            <v>17637.5</v>
          </cell>
        </row>
        <row r="4">
          <cell r="D4">
            <v>19176.100000000002</v>
          </cell>
        </row>
        <row r="5">
          <cell r="D5">
            <v>18142.5</v>
          </cell>
        </row>
        <row r="6">
          <cell r="D6">
            <v>11769.199999999999</v>
          </cell>
        </row>
        <row r="7">
          <cell r="D7">
            <v>0</v>
          </cell>
        </row>
        <row r="8">
          <cell r="D8">
            <v>17088.5</v>
          </cell>
        </row>
        <row r="9">
          <cell r="D9">
            <v>20016.5</v>
          </cell>
        </row>
        <row r="10">
          <cell r="D10">
            <v>23798.8</v>
          </cell>
        </row>
        <row r="11">
          <cell r="D11">
            <v>4709.8</v>
          </cell>
        </row>
        <row r="12">
          <cell r="D12">
            <v>8191.200000000001</v>
          </cell>
        </row>
        <row r="13">
          <cell r="D13">
            <v>7716.599999999999</v>
          </cell>
        </row>
        <row r="14">
          <cell r="D14">
            <v>9144.3</v>
          </cell>
        </row>
        <row r="15">
          <cell r="D15">
            <v>22242.9</v>
          </cell>
        </row>
        <row r="16">
          <cell r="D16">
            <v>6441.400000000001</v>
          </cell>
        </row>
        <row r="17">
          <cell r="D17">
            <v>12373.500000000002</v>
          </cell>
        </row>
        <row r="18">
          <cell r="D18">
            <v>6861.599999999999</v>
          </cell>
        </row>
        <row r="19">
          <cell r="D19">
            <v>5009.4</v>
          </cell>
        </row>
        <row r="20">
          <cell r="D20">
            <v>20762.899999999998</v>
          </cell>
        </row>
        <row r="21">
          <cell r="D21">
            <v>6110.8</v>
          </cell>
        </row>
        <row r="22">
          <cell r="D22">
            <v>9474.400000000001</v>
          </cell>
        </row>
        <row r="23">
          <cell r="D23">
            <v>6102</v>
          </cell>
        </row>
        <row r="24">
          <cell r="D24">
            <v>4309.9</v>
          </cell>
        </row>
        <row r="25">
          <cell r="D25">
            <v>6233.9</v>
          </cell>
        </row>
        <row r="26">
          <cell r="D26">
            <v>5266.4</v>
          </cell>
        </row>
        <row r="27">
          <cell r="D27">
            <v>6020.4</v>
          </cell>
        </row>
        <row r="28">
          <cell r="D28">
            <v>4512.6</v>
          </cell>
        </row>
        <row r="29">
          <cell r="D29">
            <v>5665.4</v>
          </cell>
        </row>
        <row r="30">
          <cell r="D30">
            <v>5000.5</v>
          </cell>
        </row>
        <row r="31">
          <cell r="D31">
            <v>6093.5</v>
          </cell>
        </row>
        <row r="32">
          <cell r="D32">
            <v>5961.2</v>
          </cell>
        </row>
        <row r="33">
          <cell r="D33">
            <v>5175.7</v>
          </cell>
        </row>
        <row r="34">
          <cell r="D34">
            <v>9796.9</v>
          </cell>
        </row>
        <row r="35">
          <cell r="D35">
            <v>8505.4</v>
          </cell>
        </row>
        <row r="36">
          <cell r="D36">
            <v>6608</v>
          </cell>
        </row>
        <row r="37">
          <cell r="D37">
            <v>6214.9</v>
          </cell>
        </row>
        <row r="38">
          <cell r="D38">
            <v>6389.400000000001</v>
          </cell>
        </row>
        <row r="39">
          <cell r="D39">
            <v>6015.299999999999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view="pageBreakPreview" zoomScale="71" zoomScaleNormal="74" zoomScaleSheetLayoutView="71" zoomScalePageLayoutView="0" workbookViewId="0" topLeftCell="A1">
      <pane xSplit="2" ySplit="8" topLeftCell="U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1" sqref="AE1:AE16384"/>
    </sheetView>
  </sheetViews>
  <sheetFormatPr defaultColWidth="9.140625" defaultRowHeight="12.75"/>
  <cols>
    <col min="1" max="1" width="9.00390625" style="3" customWidth="1"/>
    <col min="2" max="2" width="27.57421875" style="3" customWidth="1"/>
    <col min="3" max="3" width="14.8515625" style="3" customWidth="1"/>
    <col min="4" max="4" width="18.574218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2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6" customWidth="1"/>
    <col min="17" max="17" width="23.7109375" style="16" customWidth="1"/>
    <col min="18" max="18" width="18.00390625" style="16" customWidth="1"/>
    <col min="19" max="19" width="26.00390625" style="16" customWidth="1"/>
    <col min="20" max="20" width="22.140625" style="16" customWidth="1"/>
    <col min="21" max="21" width="18.421875" style="16" customWidth="1"/>
    <col min="22" max="22" width="20.421875" style="16" customWidth="1"/>
    <col min="23" max="23" width="26.7109375" style="29" customWidth="1"/>
    <col min="24" max="24" width="12.57421875" style="29" customWidth="1"/>
    <col min="25" max="25" width="15.140625" style="16" customWidth="1"/>
    <col min="26" max="26" width="12.421875" style="16" customWidth="1"/>
    <col min="27" max="27" width="16.140625" style="16" customWidth="1"/>
    <col min="28" max="28" width="13.140625" style="16" customWidth="1"/>
    <col min="29" max="29" width="14.421875" style="16" customWidth="1"/>
    <col min="30" max="30" width="19.421875" style="16" customWidth="1"/>
    <col min="31" max="16384" width="9.140625" style="16" customWidth="1"/>
  </cols>
  <sheetData>
    <row r="1" spans="3:14" ht="18.75">
      <c r="C1" s="34"/>
      <c r="D1" s="34"/>
      <c r="E1" s="34"/>
      <c r="F1" s="34"/>
      <c r="G1" s="34"/>
      <c r="H1" s="34"/>
      <c r="I1" s="34"/>
      <c r="J1" s="34"/>
      <c r="K1" s="34"/>
      <c r="L1" s="52"/>
      <c r="M1" s="52"/>
      <c r="N1" s="103" t="s">
        <v>68</v>
      </c>
    </row>
    <row r="2" spans="1:24" s="5" customFormat="1" ht="56.25" customHeight="1">
      <c r="A2" s="34"/>
      <c r="B2" s="34"/>
      <c r="C2" s="112" t="s">
        <v>69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37"/>
      <c r="W2" s="27"/>
      <c r="X2" s="27"/>
    </row>
    <row r="3" spans="1:24" s="5" customFormat="1" ht="18.75">
      <c r="A3" s="1"/>
      <c r="B3" s="1"/>
      <c r="C3" s="113" t="s">
        <v>70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2"/>
      <c r="W3" s="27"/>
      <c r="X3" s="27"/>
    </row>
    <row r="4" spans="1:30" s="5" customFormat="1" ht="51.75" customHeight="1">
      <c r="A4" s="137" t="s">
        <v>6</v>
      </c>
      <c r="B4" s="124" t="s">
        <v>27</v>
      </c>
      <c r="C4" s="124" t="s">
        <v>7</v>
      </c>
      <c r="D4" s="123" t="s">
        <v>9</v>
      </c>
      <c r="E4" s="123"/>
      <c r="F4" s="123"/>
      <c r="G4" s="123"/>
      <c r="H4" s="123"/>
      <c r="I4" s="123"/>
      <c r="J4" s="140" t="s">
        <v>15</v>
      </c>
      <c r="K4" s="141"/>
      <c r="L4" s="142"/>
      <c r="M4" s="134" t="s">
        <v>19</v>
      </c>
      <c r="N4" s="134" t="s">
        <v>16</v>
      </c>
      <c r="O4" s="134" t="s">
        <v>18</v>
      </c>
      <c r="P4" s="117" t="s">
        <v>20</v>
      </c>
      <c r="Q4" s="118"/>
      <c r="R4" s="118"/>
      <c r="S4" s="118"/>
      <c r="T4" s="118"/>
      <c r="U4" s="118"/>
      <c r="V4" s="119"/>
      <c r="W4" s="124" t="s">
        <v>66</v>
      </c>
      <c r="X4" s="127" t="s">
        <v>67</v>
      </c>
      <c r="Y4" s="127"/>
      <c r="Z4" s="127"/>
      <c r="AA4" s="127"/>
      <c r="AB4" s="127"/>
      <c r="AC4" s="127"/>
      <c r="AD4" s="127"/>
    </row>
    <row r="5" spans="1:30" s="5" customFormat="1" ht="60.75" customHeight="1">
      <c r="A5" s="138"/>
      <c r="B5" s="125"/>
      <c r="C5" s="125"/>
      <c r="D5" s="129" t="s">
        <v>21</v>
      </c>
      <c r="E5" s="130"/>
      <c r="F5" s="131"/>
      <c r="G5" s="129" t="s">
        <v>22</v>
      </c>
      <c r="H5" s="130"/>
      <c r="I5" s="131"/>
      <c r="J5" s="143"/>
      <c r="K5" s="144"/>
      <c r="L5" s="145"/>
      <c r="M5" s="135"/>
      <c r="N5" s="135"/>
      <c r="O5" s="135"/>
      <c r="P5" s="120"/>
      <c r="Q5" s="121"/>
      <c r="R5" s="121"/>
      <c r="S5" s="121"/>
      <c r="T5" s="121"/>
      <c r="U5" s="121"/>
      <c r="V5" s="122"/>
      <c r="W5" s="125"/>
      <c r="X5" s="127"/>
      <c r="Y5" s="127"/>
      <c r="Z5" s="127"/>
      <c r="AA5" s="127"/>
      <c r="AB5" s="127"/>
      <c r="AC5" s="127"/>
      <c r="AD5" s="127"/>
    </row>
    <row r="6" spans="1:30" s="5" customFormat="1" ht="36.75" customHeight="1">
      <c r="A6" s="138"/>
      <c r="B6" s="62"/>
      <c r="C6" s="125"/>
      <c r="D6" s="129" t="s">
        <v>10</v>
      </c>
      <c r="E6" s="130"/>
      <c r="F6" s="130"/>
      <c r="G6" s="130"/>
      <c r="H6" s="130"/>
      <c r="I6" s="131"/>
      <c r="J6" s="132" t="s">
        <v>14</v>
      </c>
      <c r="K6" s="133"/>
      <c r="L6" s="115" t="s">
        <v>5</v>
      </c>
      <c r="M6" s="135"/>
      <c r="N6" s="135"/>
      <c r="O6" s="135"/>
      <c r="P6" s="123" t="s">
        <v>25</v>
      </c>
      <c r="Q6" s="123"/>
      <c r="R6" s="123"/>
      <c r="S6" s="123" t="s">
        <v>26</v>
      </c>
      <c r="T6" s="123"/>
      <c r="U6" s="123"/>
      <c r="V6" s="114" t="s">
        <v>5</v>
      </c>
      <c r="W6" s="125"/>
      <c r="X6" s="123" t="s">
        <v>25</v>
      </c>
      <c r="Y6" s="123"/>
      <c r="Z6" s="123"/>
      <c r="AA6" s="123" t="s">
        <v>26</v>
      </c>
      <c r="AB6" s="123"/>
      <c r="AC6" s="123"/>
      <c r="AD6" s="114" t="s">
        <v>5</v>
      </c>
    </row>
    <row r="7" spans="1:30" s="5" customFormat="1" ht="156" customHeight="1">
      <c r="A7" s="138"/>
      <c r="B7" s="114" t="s">
        <v>8</v>
      </c>
      <c r="C7" s="125"/>
      <c r="D7" s="54" t="s">
        <v>3</v>
      </c>
      <c r="E7" s="54" t="s">
        <v>2</v>
      </c>
      <c r="F7" s="54" t="s">
        <v>13</v>
      </c>
      <c r="G7" s="54" t="s">
        <v>3</v>
      </c>
      <c r="H7" s="54" t="s">
        <v>23</v>
      </c>
      <c r="I7" s="54" t="s">
        <v>24</v>
      </c>
      <c r="J7" s="38" t="s">
        <v>17</v>
      </c>
      <c r="K7" s="105" t="s">
        <v>78</v>
      </c>
      <c r="L7" s="116"/>
      <c r="M7" s="135"/>
      <c r="N7" s="135"/>
      <c r="O7" s="135"/>
      <c r="P7" s="49" t="s">
        <v>3</v>
      </c>
      <c r="Q7" s="54" t="s">
        <v>2</v>
      </c>
      <c r="R7" s="49" t="s">
        <v>13</v>
      </c>
      <c r="S7" s="49" t="s">
        <v>3</v>
      </c>
      <c r="T7" s="49" t="s">
        <v>23</v>
      </c>
      <c r="U7" s="49" t="s">
        <v>24</v>
      </c>
      <c r="V7" s="114"/>
      <c r="W7" s="125"/>
      <c r="X7" s="49" t="s">
        <v>3</v>
      </c>
      <c r="Y7" s="54" t="s">
        <v>2</v>
      </c>
      <c r="Z7" s="49" t="s">
        <v>13</v>
      </c>
      <c r="AA7" s="49" t="s">
        <v>3</v>
      </c>
      <c r="AB7" s="49" t="s">
        <v>23</v>
      </c>
      <c r="AC7" s="49" t="s">
        <v>24</v>
      </c>
      <c r="AD7" s="114"/>
    </row>
    <row r="8" spans="1:30" s="5" customFormat="1" ht="44.25" customHeight="1">
      <c r="A8" s="139"/>
      <c r="B8" s="114"/>
      <c r="C8" s="126"/>
      <c r="D8" s="55" t="s">
        <v>4</v>
      </c>
      <c r="E8" s="55" t="s">
        <v>4</v>
      </c>
      <c r="F8" s="55" t="s">
        <v>4</v>
      </c>
      <c r="G8" s="55" t="s">
        <v>4</v>
      </c>
      <c r="H8" s="55" t="s">
        <v>4</v>
      </c>
      <c r="I8" s="55" t="s">
        <v>4</v>
      </c>
      <c r="J8" s="50" t="s">
        <v>11</v>
      </c>
      <c r="K8" s="50" t="s">
        <v>11</v>
      </c>
      <c r="L8" s="50" t="s">
        <v>11</v>
      </c>
      <c r="M8" s="136"/>
      <c r="N8" s="136"/>
      <c r="O8" s="136"/>
      <c r="P8" s="49" t="s">
        <v>12</v>
      </c>
      <c r="Q8" s="49" t="s">
        <v>12</v>
      </c>
      <c r="R8" s="49" t="s">
        <v>12</v>
      </c>
      <c r="S8" s="49" t="s">
        <v>12</v>
      </c>
      <c r="T8" s="49" t="s">
        <v>12</v>
      </c>
      <c r="U8" s="49" t="s">
        <v>12</v>
      </c>
      <c r="V8" s="49" t="s">
        <v>12</v>
      </c>
      <c r="W8" s="126"/>
      <c r="X8" s="49" t="s">
        <v>12</v>
      </c>
      <c r="Y8" s="49" t="s">
        <v>12</v>
      </c>
      <c r="Z8" s="49" t="s">
        <v>12</v>
      </c>
      <c r="AA8" s="49" t="s">
        <v>12</v>
      </c>
      <c r="AB8" s="49" t="s">
        <v>12</v>
      </c>
      <c r="AC8" s="49" t="s">
        <v>12</v>
      </c>
      <c r="AD8" s="49" t="s">
        <v>12</v>
      </c>
    </row>
    <row r="9" spans="1:31" s="23" customFormat="1" ht="18" customHeight="1">
      <c r="A9" s="39">
        <v>1</v>
      </c>
      <c r="B9" s="40" t="s">
        <v>28</v>
      </c>
      <c r="C9" s="41">
        <v>5</v>
      </c>
      <c r="D9" s="56">
        <v>18</v>
      </c>
      <c r="E9" s="56"/>
      <c r="F9" s="56"/>
      <c r="G9" s="56"/>
      <c r="H9" s="56"/>
      <c r="I9" s="56"/>
      <c r="J9" s="48">
        <v>51916</v>
      </c>
      <c r="K9" s="48">
        <v>3273</v>
      </c>
      <c r="L9" s="48">
        <f>SUM(J9:K9)</f>
        <v>55189</v>
      </c>
      <c r="M9" s="42">
        <v>1</v>
      </c>
      <c r="N9" s="42">
        <f>ROUND(25/(D9+E9+F9+G9+H9+I9)*2,3)</f>
        <v>2.778</v>
      </c>
      <c r="O9" s="48">
        <f aca="true" t="shared" si="0" ref="O9:O42">ROUND(J9*(M9-1)+L9*(N9-1)+L9,0)</f>
        <v>153315</v>
      </c>
      <c r="P9" s="24">
        <f>ROUND(D9*O9/1000,1)</f>
        <v>2759.7</v>
      </c>
      <c r="Q9" s="24">
        <f>ROUND(E9*O9/1000,1)</f>
        <v>0</v>
      </c>
      <c r="R9" s="24">
        <f>ROUND(F9*O9/1000,1)</f>
        <v>0</v>
      </c>
      <c r="S9" s="24">
        <f>ROUND(G9*O9/1000,1)</f>
        <v>0</v>
      </c>
      <c r="T9" s="24">
        <f>ROUND(H9*O9/1000,1)</f>
        <v>0</v>
      </c>
      <c r="U9" s="24">
        <f>ROUND(I9*O9/1000,1)</f>
        <v>0</v>
      </c>
      <c r="V9" s="24">
        <f aca="true" t="shared" si="1" ref="V9:V42">SUM(P9:U9)</f>
        <v>2759.7</v>
      </c>
      <c r="W9" s="96">
        <v>0.984</v>
      </c>
      <c r="X9" s="24">
        <f>ROUND(P9*W9,1)+7.1</f>
        <v>2722.6</v>
      </c>
      <c r="Y9" s="24">
        <f>ROUND(Q9*W9,1)</f>
        <v>0</v>
      </c>
      <c r="Z9" s="24">
        <f>ROUND(R9*W9,1)</f>
        <v>0</v>
      </c>
      <c r="AA9" s="24">
        <f>ROUND(S9*W9,1)</f>
        <v>0</v>
      </c>
      <c r="AB9" s="24">
        <f>ROUND(T9*W9,1)</f>
        <v>0</v>
      </c>
      <c r="AC9" s="24">
        <f>ROUND(U9*W9,1)</f>
        <v>0</v>
      </c>
      <c r="AD9" s="24">
        <f>SUM(X9:AC9)</f>
        <v>2722.6</v>
      </c>
      <c r="AE9" s="149"/>
    </row>
    <row r="10" spans="1:31" s="23" customFormat="1" ht="15.75">
      <c r="A10" s="43">
        <v>2</v>
      </c>
      <c r="B10" s="40" t="s">
        <v>29</v>
      </c>
      <c r="C10" s="41">
        <v>5</v>
      </c>
      <c r="D10" s="57">
        <v>29</v>
      </c>
      <c r="E10" s="57"/>
      <c r="F10" s="57"/>
      <c r="G10" s="57">
        <v>38</v>
      </c>
      <c r="H10" s="56">
        <v>1</v>
      </c>
      <c r="I10" s="56"/>
      <c r="J10" s="48">
        <v>51916</v>
      </c>
      <c r="K10" s="48">
        <v>3273</v>
      </c>
      <c r="L10" s="48">
        <f aca="true" t="shared" si="2" ref="L10:L42">SUM(J10:K10)</f>
        <v>55189</v>
      </c>
      <c r="M10" s="42">
        <v>1</v>
      </c>
      <c r="N10" s="42">
        <f>ROUND(25/(D10+E10+F10+G10+H10+I10)*4,3)</f>
        <v>1.471</v>
      </c>
      <c r="O10" s="48">
        <f t="shared" si="0"/>
        <v>81183</v>
      </c>
      <c r="P10" s="24">
        <f aca="true" t="shared" si="3" ref="P10:P42">ROUND(D10*O10/1000,1)</f>
        <v>2354.3</v>
      </c>
      <c r="Q10" s="24">
        <f aca="true" t="shared" si="4" ref="Q10:Q42">ROUND(E10*O10/1000,1)</f>
        <v>0</v>
      </c>
      <c r="R10" s="24">
        <f aca="true" t="shared" si="5" ref="R10:R42">ROUND(F10*O10/1000,1)</f>
        <v>0</v>
      </c>
      <c r="S10" s="24">
        <f aca="true" t="shared" si="6" ref="S10:S42">ROUND(G10*O10/1000,1)</f>
        <v>3085</v>
      </c>
      <c r="T10" s="24">
        <f aca="true" t="shared" si="7" ref="T10:T42">ROUND(H10*O10/1000,1)</f>
        <v>81.2</v>
      </c>
      <c r="U10" s="24">
        <f aca="true" t="shared" si="8" ref="U10:U42">ROUND(I10*O10/1000,1)</f>
        <v>0</v>
      </c>
      <c r="V10" s="24">
        <f t="shared" si="1"/>
        <v>5520.5</v>
      </c>
      <c r="W10" s="96">
        <v>0.918</v>
      </c>
      <c r="X10" s="24">
        <f>ROUND(P10*W10,1)-12.7</f>
        <v>2148.5</v>
      </c>
      <c r="Y10" s="24">
        <f aca="true" t="shared" si="9" ref="Y10:Y42">ROUND(Q10*W10,1)</f>
        <v>0</v>
      </c>
      <c r="Z10" s="24">
        <f aca="true" t="shared" si="10" ref="Z10:Z42">ROUND(R10*W10,1)</f>
        <v>0</v>
      </c>
      <c r="AA10" s="24">
        <f aca="true" t="shared" si="11" ref="AA10:AA42">ROUND(S10*W10,1)</f>
        <v>2832</v>
      </c>
      <c r="AB10" s="24">
        <f aca="true" t="shared" si="12" ref="AB10:AB42">ROUND(T10*W10,1)</f>
        <v>74.5</v>
      </c>
      <c r="AC10" s="24">
        <f aca="true" t="shared" si="13" ref="AC10:AC42">ROUND(U10*W10,1)</f>
        <v>0</v>
      </c>
      <c r="AD10" s="24">
        <f aca="true" t="shared" si="14" ref="AD10:AD42">SUM(X10:AC10)</f>
        <v>5055</v>
      </c>
      <c r="AE10" s="149"/>
    </row>
    <row r="11" spans="1:31" s="23" customFormat="1" ht="15.75">
      <c r="A11" s="43">
        <v>3</v>
      </c>
      <c r="B11" s="40" t="s">
        <v>30</v>
      </c>
      <c r="C11" s="41">
        <v>5</v>
      </c>
      <c r="D11" s="57">
        <v>35</v>
      </c>
      <c r="E11" s="57"/>
      <c r="F11" s="57"/>
      <c r="G11" s="57"/>
      <c r="H11" s="56"/>
      <c r="I11" s="56"/>
      <c r="J11" s="48">
        <v>51916</v>
      </c>
      <c r="K11" s="48">
        <v>3273</v>
      </c>
      <c r="L11" s="48">
        <f t="shared" si="2"/>
        <v>55189</v>
      </c>
      <c r="M11" s="42">
        <v>1</v>
      </c>
      <c r="N11" s="42">
        <f>ROUND(25/(D11+E11+F11+G11+H11+I11)*2,3)</f>
        <v>1.429</v>
      </c>
      <c r="O11" s="48">
        <f t="shared" si="0"/>
        <v>78865</v>
      </c>
      <c r="P11" s="24">
        <f t="shared" si="3"/>
        <v>2760.3</v>
      </c>
      <c r="Q11" s="24">
        <f t="shared" si="4"/>
        <v>0</v>
      </c>
      <c r="R11" s="24">
        <f t="shared" si="5"/>
        <v>0</v>
      </c>
      <c r="S11" s="24">
        <f t="shared" si="6"/>
        <v>0</v>
      </c>
      <c r="T11" s="24">
        <f t="shared" si="7"/>
        <v>0</v>
      </c>
      <c r="U11" s="24">
        <f t="shared" si="8"/>
        <v>0</v>
      </c>
      <c r="V11" s="24">
        <f t="shared" si="1"/>
        <v>2760.3</v>
      </c>
      <c r="W11" s="96">
        <v>0.848</v>
      </c>
      <c r="X11" s="24">
        <f>ROUND(P11*W11,1)+6.7</f>
        <v>2347.3999999999996</v>
      </c>
      <c r="Y11" s="24">
        <f t="shared" si="9"/>
        <v>0</v>
      </c>
      <c r="Z11" s="24">
        <f t="shared" si="10"/>
        <v>0</v>
      </c>
      <c r="AA11" s="24">
        <f t="shared" si="11"/>
        <v>0</v>
      </c>
      <c r="AB11" s="24">
        <f t="shared" si="12"/>
        <v>0</v>
      </c>
      <c r="AC11" s="24">
        <f t="shared" si="13"/>
        <v>0</v>
      </c>
      <c r="AD11" s="24">
        <f t="shared" si="14"/>
        <v>2347.3999999999996</v>
      </c>
      <c r="AE11" s="149"/>
    </row>
    <row r="12" spans="1:31" s="23" customFormat="1" ht="15.75">
      <c r="A12" s="43">
        <v>4</v>
      </c>
      <c r="B12" s="40" t="s">
        <v>31</v>
      </c>
      <c r="C12" s="41">
        <v>5</v>
      </c>
      <c r="D12" s="58">
        <v>7</v>
      </c>
      <c r="E12" s="58"/>
      <c r="F12" s="58"/>
      <c r="G12" s="58">
        <v>9</v>
      </c>
      <c r="H12" s="59"/>
      <c r="I12" s="59"/>
      <c r="J12" s="48">
        <v>51916</v>
      </c>
      <c r="K12" s="48">
        <v>3273</v>
      </c>
      <c r="L12" s="48">
        <f t="shared" si="2"/>
        <v>55189</v>
      </c>
      <c r="M12" s="42">
        <v>1</v>
      </c>
      <c r="N12" s="42">
        <f>ROUND(25/(D12+E12+F12+G12+H12+I12)*2,3)</f>
        <v>3.125</v>
      </c>
      <c r="O12" s="48">
        <f t="shared" si="0"/>
        <v>172466</v>
      </c>
      <c r="P12" s="24">
        <f t="shared" si="3"/>
        <v>1207.3</v>
      </c>
      <c r="Q12" s="24">
        <f t="shared" si="4"/>
        <v>0</v>
      </c>
      <c r="R12" s="24">
        <f t="shared" si="5"/>
        <v>0</v>
      </c>
      <c r="S12" s="24">
        <f t="shared" si="6"/>
        <v>1552.2</v>
      </c>
      <c r="T12" s="24">
        <f t="shared" si="7"/>
        <v>0</v>
      </c>
      <c r="U12" s="24">
        <f t="shared" si="8"/>
        <v>0</v>
      </c>
      <c r="V12" s="24">
        <f t="shared" si="1"/>
        <v>2759.5</v>
      </c>
      <c r="W12" s="96">
        <v>0.834</v>
      </c>
      <c r="X12" s="24">
        <f>ROUND(P12*W12,1)+9</f>
        <v>1015.9</v>
      </c>
      <c r="Y12" s="24">
        <f t="shared" si="9"/>
        <v>0</v>
      </c>
      <c r="Z12" s="24">
        <f t="shared" si="10"/>
        <v>0</v>
      </c>
      <c r="AA12" s="24">
        <f t="shared" si="11"/>
        <v>1294.5</v>
      </c>
      <c r="AB12" s="24">
        <f t="shared" si="12"/>
        <v>0</v>
      </c>
      <c r="AC12" s="24">
        <f t="shared" si="13"/>
        <v>0</v>
      </c>
      <c r="AD12" s="24">
        <f t="shared" si="14"/>
        <v>2310.4</v>
      </c>
      <c r="AE12" s="149"/>
    </row>
    <row r="13" spans="1:31" s="23" customFormat="1" ht="15.75">
      <c r="A13" s="43">
        <v>5</v>
      </c>
      <c r="B13" s="40" t="s">
        <v>32</v>
      </c>
      <c r="C13" s="41">
        <v>5</v>
      </c>
      <c r="D13" s="57"/>
      <c r="E13" s="57"/>
      <c r="F13" s="57"/>
      <c r="G13" s="57"/>
      <c r="H13" s="56"/>
      <c r="I13" s="56"/>
      <c r="J13" s="48"/>
      <c r="K13" s="48"/>
      <c r="L13" s="48"/>
      <c r="M13" s="42"/>
      <c r="N13" s="42"/>
      <c r="O13" s="48"/>
      <c r="P13" s="24"/>
      <c r="Q13" s="24"/>
      <c r="R13" s="24"/>
      <c r="S13" s="24"/>
      <c r="T13" s="24"/>
      <c r="U13" s="24"/>
      <c r="V13" s="24"/>
      <c r="W13" s="96"/>
      <c r="X13" s="24"/>
      <c r="Y13" s="24"/>
      <c r="Z13" s="24"/>
      <c r="AA13" s="24"/>
      <c r="AB13" s="24"/>
      <c r="AC13" s="24"/>
      <c r="AD13" s="24"/>
      <c r="AE13" s="149"/>
    </row>
    <row r="14" spans="1:31" s="23" customFormat="1" ht="15.75">
      <c r="A14" s="43">
        <v>6</v>
      </c>
      <c r="B14" s="40" t="s">
        <v>33</v>
      </c>
      <c r="C14" s="41">
        <v>5</v>
      </c>
      <c r="D14" s="57">
        <v>46</v>
      </c>
      <c r="E14" s="57"/>
      <c r="F14" s="57"/>
      <c r="G14" s="57"/>
      <c r="H14" s="56"/>
      <c r="I14" s="56"/>
      <c r="J14" s="48">
        <v>51916</v>
      </c>
      <c r="K14" s="48">
        <v>3273</v>
      </c>
      <c r="L14" s="48">
        <f t="shared" si="2"/>
        <v>55189</v>
      </c>
      <c r="M14" s="42">
        <v>1</v>
      </c>
      <c r="N14" s="42">
        <f>ROUND(25/(D14+E14+F14+G14+H14+I14)*2,3)</f>
        <v>1.087</v>
      </c>
      <c r="O14" s="48">
        <f t="shared" si="0"/>
        <v>59990</v>
      </c>
      <c r="P14" s="24">
        <f t="shared" si="3"/>
        <v>2759.5</v>
      </c>
      <c r="Q14" s="24">
        <f t="shared" si="4"/>
        <v>0</v>
      </c>
      <c r="R14" s="24">
        <f t="shared" si="5"/>
        <v>0</v>
      </c>
      <c r="S14" s="24">
        <f t="shared" si="6"/>
        <v>0</v>
      </c>
      <c r="T14" s="24">
        <f t="shared" si="7"/>
        <v>0</v>
      </c>
      <c r="U14" s="24">
        <f t="shared" si="8"/>
        <v>0</v>
      </c>
      <c r="V14" s="24">
        <f t="shared" si="1"/>
        <v>2759.5</v>
      </c>
      <c r="W14" s="96">
        <v>0.942</v>
      </c>
      <c r="X14" s="24">
        <f>ROUND(P14*W14,1)-10.4</f>
        <v>2589</v>
      </c>
      <c r="Y14" s="24">
        <f t="shared" si="9"/>
        <v>0</v>
      </c>
      <c r="Z14" s="24">
        <f t="shared" si="10"/>
        <v>0</v>
      </c>
      <c r="AA14" s="24">
        <f t="shared" si="11"/>
        <v>0</v>
      </c>
      <c r="AB14" s="24">
        <f t="shared" si="12"/>
        <v>0</v>
      </c>
      <c r="AC14" s="24">
        <f t="shared" si="13"/>
        <v>0</v>
      </c>
      <c r="AD14" s="24">
        <f t="shared" si="14"/>
        <v>2589</v>
      </c>
      <c r="AE14" s="149"/>
    </row>
    <row r="15" spans="1:31" s="23" customFormat="1" ht="15.75" customHeight="1">
      <c r="A15" s="43">
        <v>7</v>
      </c>
      <c r="B15" s="40" t="s">
        <v>34</v>
      </c>
      <c r="C15" s="41">
        <v>5</v>
      </c>
      <c r="D15" s="57">
        <v>10</v>
      </c>
      <c r="E15" s="57"/>
      <c r="F15" s="57">
        <v>1</v>
      </c>
      <c r="G15" s="57">
        <v>54</v>
      </c>
      <c r="H15" s="56"/>
      <c r="I15" s="56"/>
      <c r="J15" s="48">
        <v>51916</v>
      </c>
      <c r="K15" s="48">
        <v>3273</v>
      </c>
      <c r="L15" s="48">
        <f t="shared" si="2"/>
        <v>55189</v>
      </c>
      <c r="M15" s="42">
        <v>1</v>
      </c>
      <c r="N15" s="42">
        <f>ROUND(25/(D15+E15+F15+G15+H15+I15)*4,3)</f>
        <v>1.538</v>
      </c>
      <c r="O15" s="48">
        <f t="shared" si="0"/>
        <v>84881</v>
      </c>
      <c r="P15" s="24">
        <f t="shared" si="3"/>
        <v>848.8</v>
      </c>
      <c r="Q15" s="24">
        <f t="shared" si="4"/>
        <v>0</v>
      </c>
      <c r="R15" s="24">
        <f t="shared" si="5"/>
        <v>84.9</v>
      </c>
      <c r="S15" s="24">
        <f t="shared" si="6"/>
        <v>4583.6</v>
      </c>
      <c r="T15" s="24">
        <f t="shared" si="7"/>
        <v>0</v>
      </c>
      <c r="U15" s="24">
        <f t="shared" si="8"/>
        <v>0</v>
      </c>
      <c r="V15" s="24">
        <f t="shared" si="1"/>
        <v>5517.3</v>
      </c>
      <c r="W15" s="96">
        <v>0.894</v>
      </c>
      <c r="X15" s="24">
        <f>ROUND(P15*W15,1)-10.3</f>
        <v>748.5</v>
      </c>
      <c r="Y15" s="24">
        <f t="shared" si="9"/>
        <v>0</v>
      </c>
      <c r="Z15" s="24">
        <f t="shared" si="10"/>
        <v>75.9</v>
      </c>
      <c r="AA15" s="24">
        <f t="shared" si="11"/>
        <v>4097.7</v>
      </c>
      <c r="AB15" s="24">
        <f t="shared" si="12"/>
        <v>0</v>
      </c>
      <c r="AC15" s="24">
        <f t="shared" si="13"/>
        <v>0</v>
      </c>
      <c r="AD15" s="24">
        <f t="shared" si="14"/>
        <v>4922.099999999999</v>
      </c>
      <c r="AE15" s="149"/>
    </row>
    <row r="16" spans="1:31" s="45" customFormat="1" ht="15.75">
      <c r="A16" s="43">
        <v>8</v>
      </c>
      <c r="B16" s="44" t="s">
        <v>35</v>
      </c>
      <c r="C16" s="41">
        <v>5</v>
      </c>
      <c r="D16" s="57">
        <v>57</v>
      </c>
      <c r="E16" s="57">
        <v>2</v>
      </c>
      <c r="F16" s="57"/>
      <c r="G16" s="57"/>
      <c r="H16" s="56"/>
      <c r="I16" s="56"/>
      <c r="J16" s="48">
        <v>51916</v>
      </c>
      <c r="K16" s="48">
        <v>3273</v>
      </c>
      <c r="L16" s="48">
        <f t="shared" si="2"/>
        <v>55189</v>
      </c>
      <c r="M16" s="42">
        <v>1</v>
      </c>
      <c r="N16" s="42">
        <f>ROUND(25/(D16+E16+F16+G16+H16+I16)*3,3)</f>
        <v>1.271</v>
      </c>
      <c r="O16" s="48">
        <f t="shared" si="0"/>
        <v>70145</v>
      </c>
      <c r="P16" s="24">
        <f t="shared" si="3"/>
        <v>3998.3</v>
      </c>
      <c r="Q16" s="24">
        <f t="shared" si="4"/>
        <v>140.3</v>
      </c>
      <c r="R16" s="24">
        <f t="shared" si="5"/>
        <v>0</v>
      </c>
      <c r="S16" s="24">
        <f t="shared" si="6"/>
        <v>0</v>
      </c>
      <c r="T16" s="24">
        <f t="shared" si="7"/>
        <v>0</v>
      </c>
      <c r="U16" s="24">
        <f t="shared" si="8"/>
        <v>0</v>
      </c>
      <c r="V16" s="24">
        <f t="shared" si="1"/>
        <v>4138.6</v>
      </c>
      <c r="W16" s="96">
        <v>0.883</v>
      </c>
      <c r="X16" s="24">
        <f>ROUND(P16*W16,1)-1.8</f>
        <v>3528.7</v>
      </c>
      <c r="Y16" s="24">
        <f t="shared" si="9"/>
        <v>123.9</v>
      </c>
      <c r="Z16" s="24">
        <f t="shared" si="10"/>
        <v>0</v>
      </c>
      <c r="AA16" s="24">
        <f t="shared" si="11"/>
        <v>0</v>
      </c>
      <c r="AB16" s="24">
        <f t="shared" si="12"/>
        <v>0</v>
      </c>
      <c r="AC16" s="24">
        <f t="shared" si="13"/>
        <v>0</v>
      </c>
      <c r="AD16" s="24">
        <f t="shared" si="14"/>
        <v>3652.6</v>
      </c>
      <c r="AE16" s="149"/>
    </row>
    <row r="17" spans="1:31" s="23" customFormat="1" ht="18" customHeight="1">
      <c r="A17" s="43">
        <v>9</v>
      </c>
      <c r="B17" s="40" t="s">
        <v>36</v>
      </c>
      <c r="C17" s="41">
        <v>5</v>
      </c>
      <c r="D17" s="57"/>
      <c r="E17" s="57"/>
      <c r="F17" s="57"/>
      <c r="G17" s="57"/>
      <c r="H17" s="57"/>
      <c r="I17" s="57"/>
      <c r="J17" s="48"/>
      <c r="K17" s="48"/>
      <c r="L17" s="48"/>
      <c r="M17" s="46"/>
      <c r="N17" s="42"/>
      <c r="O17" s="48"/>
      <c r="P17" s="24"/>
      <c r="Q17" s="24"/>
      <c r="R17" s="24"/>
      <c r="S17" s="24"/>
      <c r="T17" s="24"/>
      <c r="U17" s="24"/>
      <c r="V17" s="24"/>
      <c r="W17" s="96"/>
      <c r="X17" s="24"/>
      <c r="Y17" s="24"/>
      <c r="Z17" s="24"/>
      <c r="AA17" s="24"/>
      <c r="AB17" s="24"/>
      <c r="AC17" s="24"/>
      <c r="AD17" s="24"/>
      <c r="AE17" s="149"/>
    </row>
    <row r="18" spans="1:31" s="23" customFormat="1" ht="15.75">
      <c r="A18" s="43">
        <v>10</v>
      </c>
      <c r="B18" s="22" t="s">
        <v>37</v>
      </c>
      <c r="C18" s="41">
        <v>5</v>
      </c>
      <c r="D18" s="57">
        <v>14</v>
      </c>
      <c r="E18" s="57"/>
      <c r="F18" s="57"/>
      <c r="G18" s="57"/>
      <c r="H18" s="57"/>
      <c r="I18" s="57"/>
      <c r="J18" s="48">
        <v>51916</v>
      </c>
      <c r="K18" s="48">
        <v>3273</v>
      </c>
      <c r="L18" s="48">
        <f t="shared" si="2"/>
        <v>55189</v>
      </c>
      <c r="M18" s="46">
        <v>1.124</v>
      </c>
      <c r="N18" s="42">
        <f>ROUND(25/(D18+E18+F18+G18+H18+I18)*2,3)</f>
        <v>3.571</v>
      </c>
      <c r="O18" s="48">
        <f t="shared" si="0"/>
        <v>203518</v>
      </c>
      <c r="P18" s="24">
        <f t="shared" si="3"/>
        <v>2849.3</v>
      </c>
      <c r="Q18" s="24">
        <f t="shared" si="4"/>
        <v>0</v>
      </c>
      <c r="R18" s="24">
        <f t="shared" si="5"/>
        <v>0</v>
      </c>
      <c r="S18" s="24">
        <f t="shared" si="6"/>
        <v>0</v>
      </c>
      <c r="T18" s="24">
        <f t="shared" si="7"/>
        <v>0</v>
      </c>
      <c r="U18" s="24">
        <f t="shared" si="8"/>
        <v>0</v>
      </c>
      <c r="V18" s="24">
        <f t="shared" si="1"/>
        <v>2849.3</v>
      </c>
      <c r="W18" s="96">
        <v>0.974</v>
      </c>
      <c r="X18" s="24">
        <f>ROUND(P18*W18,1)-2</f>
        <v>2773.2</v>
      </c>
      <c r="Y18" s="24">
        <f t="shared" si="9"/>
        <v>0</v>
      </c>
      <c r="Z18" s="24">
        <f t="shared" si="10"/>
        <v>0</v>
      </c>
      <c r="AA18" s="24">
        <f t="shared" si="11"/>
        <v>0</v>
      </c>
      <c r="AB18" s="24">
        <f t="shared" si="12"/>
        <v>0</v>
      </c>
      <c r="AC18" s="24">
        <f t="shared" si="13"/>
        <v>0</v>
      </c>
      <c r="AD18" s="24">
        <f t="shared" si="14"/>
        <v>2773.2</v>
      </c>
      <c r="AE18" s="149"/>
    </row>
    <row r="19" spans="1:31" s="23" customFormat="1" ht="15.75">
      <c r="A19" s="43">
        <v>11</v>
      </c>
      <c r="B19" s="22" t="s">
        <v>38</v>
      </c>
      <c r="C19" s="41">
        <v>5</v>
      </c>
      <c r="D19" s="57">
        <v>9</v>
      </c>
      <c r="E19" s="57"/>
      <c r="F19" s="57"/>
      <c r="G19" s="57"/>
      <c r="H19" s="57"/>
      <c r="I19" s="57"/>
      <c r="J19" s="48">
        <v>51916</v>
      </c>
      <c r="K19" s="48">
        <v>3273</v>
      </c>
      <c r="L19" s="48">
        <f t="shared" si="2"/>
        <v>55189</v>
      </c>
      <c r="M19" s="46">
        <v>1.124</v>
      </c>
      <c r="N19" s="42">
        <f>ROUND(25/(D19+E19+F19+G19+H19+I19)*2,3)</f>
        <v>5.556</v>
      </c>
      <c r="O19" s="48">
        <f t="shared" si="0"/>
        <v>313068</v>
      </c>
      <c r="P19" s="24">
        <f t="shared" si="3"/>
        <v>2817.6</v>
      </c>
      <c r="Q19" s="24">
        <f t="shared" si="4"/>
        <v>0</v>
      </c>
      <c r="R19" s="24">
        <f t="shared" si="5"/>
        <v>0</v>
      </c>
      <c r="S19" s="24">
        <f t="shared" si="6"/>
        <v>0</v>
      </c>
      <c r="T19" s="24">
        <f t="shared" si="7"/>
        <v>0</v>
      </c>
      <c r="U19" s="24">
        <f t="shared" si="8"/>
        <v>0</v>
      </c>
      <c r="V19" s="24">
        <f t="shared" si="1"/>
        <v>2817.6</v>
      </c>
      <c r="W19" s="96">
        <v>1.122</v>
      </c>
      <c r="X19" s="24">
        <f>ROUND(P19*W19,1)-2.7</f>
        <v>3158.6000000000004</v>
      </c>
      <c r="Y19" s="24">
        <f t="shared" si="9"/>
        <v>0</v>
      </c>
      <c r="Z19" s="24">
        <f t="shared" si="10"/>
        <v>0</v>
      </c>
      <c r="AA19" s="24">
        <f t="shared" si="11"/>
        <v>0</v>
      </c>
      <c r="AB19" s="24">
        <f t="shared" si="12"/>
        <v>0</v>
      </c>
      <c r="AC19" s="24">
        <f t="shared" si="13"/>
        <v>0</v>
      </c>
      <c r="AD19" s="24">
        <f t="shared" si="14"/>
        <v>3158.6000000000004</v>
      </c>
      <c r="AE19" s="149"/>
    </row>
    <row r="20" spans="1:31" s="23" customFormat="1" ht="15.75">
      <c r="A20" s="43">
        <v>12</v>
      </c>
      <c r="B20" s="22" t="s">
        <v>39</v>
      </c>
      <c r="C20" s="41">
        <v>5</v>
      </c>
      <c r="D20" s="57">
        <v>5</v>
      </c>
      <c r="E20" s="57"/>
      <c r="F20" s="57"/>
      <c r="G20" s="57"/>
      <c r="H20" s="57"/>
      <c r="I20" s="57"/>
      <c r="J20" s="48">
        <v>51916</v>
      </c>
      <c r="K20" s="48">
        <v>3273</v>
      </c>
      <c r="L20" s="48">
        <f t="shared" si="2"/>
        <v>55189</v>
      </c>
      <c r="M20" s="46">
        <v>1.124</v>
      </c>
      <c r="N20" s="42">
        <f>ROUND(25/(D20+E20+F20+G20+H20+I20)*1,3)</f>
        <v>5</v>
      </c>
      <c r="O20" s="48">
        <f t="shared" si="0"/>
        <v>282383</v>
      </c>
      <c r="P20" s="24">
        <f t="shared" si="3"/>
        <v>1411.9</v>
      </c>
      <c r="Q20" s="24">
        <f t="shared" si="4"/>
        <v>0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>
        <f t="shared" si="8"/>
        <v>0</v>
      </c>
      <c r="V20" s="24">
        <f t="shared" si="1"/>
        <v>1411.9</v>
      </c>
      <c r="W20" s="96">
        <v>0.959</v>
      </c>
      <c r="X20" s="24">
        <f>ROUND(P20*W20,1)-1.6</f>
        <v>1352.4</v>
      </c>
      <c r="Y20" s="24">
        <f t="shared" si="9"/>
        <v>0</v>
      </c>
      <c r="Z20" s="24">
        <f t="shared" si="10"/>
        <v>0</v>
      </c>
      <c r="AA20" s="24">
        <f t="shared" si="11"/>
        <v>0</v>
      </c>
      <c r="AB20" s="24">
        <f t="shared" si="12"/>
        <v>0</v>
      </c>
      <c r="AC20" s="24">
        <f t="shared" si="13"/>
        <v>0</v>
      </c>
      <c r="AD20" s="24">
        <f t="shared" si="14"/>
        <v>1352.4</v>
      </c>
      <c r="AE20" s="149"/>
    </row>
    <row r="21" spans="1:31" s="23" customFormat="1" ht="15.75">
      <c r="A21" s="43">
        <v>13</v>
      </c>
      <c r="B21" s="22" t="s">
        <v>40</v>
      </c>
      <c r="C21" s="41">
        <v>5</v>
      </c>
      <c r="D21" s="57">
        <v>16</v>
      </c>
      <c r="E21" s="57"/>
      <c r="F21" s="57"/>
      <c r="G21" s="57"/>
      <c r="H21" s="57"/>
      <c r="I21" s="57"/>
      <c r="J21" s="48">
        <v>51916</v>
      </c>
      <c r="K21" s="48">
        <v>3273</v>
      </c>
      <c r="L21" s="48">
        <f t="shared" si="2"/>
        <v>55189</v>
      </c>
      <c r="M21" s="46">
        <v>1.124</v>
      </c>
      <c r="N21" s="42">
        <f>ROUND(25/(D21+E21+F21+G21+H21+I21)*2,3)</f>
        <v>3.125</v>
      </c>
      <c r="O21" s="48">
        <f t="shared" si="0"/>
        <v>178903</v>
      </c>
      <c r="P21" s="24">
        <f t="shared" si="3"/>
        <v>2862.4</v>
      </c>
      <c r="Q21" s="24">
        <f t="shared" si="4"/>
        <v>0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>
        <f t="shared" si="8"/>
        <v>0</v>
      </c>
      <c r="V21" s="24">
        <f t="shared" si="1"/>
        <v>2862.4</v>
      </c>
      <c r="W21" s="96">
        <v>0.808</v>
      </c>
      <c r="X21" s="24">
        <f>ROUND(P21*W21,1)+3.8</f>
        <v>2316.6000000000004</v>
      </c>
      <c r="Y21" s="24">
        <f t="shared" si="9"/>
        <v>0</v>
      </c>
      <c r="Z21" s="24">
        <f t="shared" si="10"/>
        <v>0</v>
      </c>
      <c r="AA21" s="24">
        <f t="shared" si="11"/>
        <v>0</v>
      </c>
      <c r="AB21" s="24">
        <f t="shared" si="12"/>
        <v>0</v>
      </c>
      <c r="AC21" s="24">
        <f t="shared" si="13"/>
        <v>0</v>
      </c>
      <c r="AD21" s="24">
        <f t="shared" si="14"/>
        <v>2316.6000000000004</v>
      </c>
      <c r="AE21" s="149"/>
    </row>
    <row r="22" spans="1:31" s="23" customFormat="1" ht="19.5" customHeight="1">
      <c r="A22" s="43">
        <v>14</v>
      </c>
      <c r="B22" s="22" t="s">
        <v>41</v>
      </c>
      <c r="C22" s="41">
        <v>5</v>
      </c>
      <c r="D22" s="57"/>
      <c r="E22" s="57"/>
      <c r="F22" s="57"/>
      <c r="G22" s="57"/>
      <c r="H22" s="57"/>
      <c r="I22" s="57"/>
      <c r="J22" s="48"/>
      <c r="K22" s="48"/>
      <c r="L22" s="48"/>
      <c r="M22" s="46"/>
      <c r="N22" s="42"/>
      <c r="O22" s="48"/>
      <c r="P22" s="24"/>
      <c r="Q22" s="24"/>
      <c r="R22" s="24"/>
      <c r="S22" s="24"/>
      <c r="T22" s="24"/>
      <c r="U22" s="24"/>
      <c r="V22" s="24"/>
      <c r="W22" s="96"/>
      <c r="X22" s="24"/>
      <c r="Y22" s="24"/>
      <c r="Z22" s="24"/>
      <c r="AA22" s="24"/>
      <c r="AB22" s="24"/>
      <c r="AC22" s="24"/>
      <c r="AD22" s="24"/>
      <c r="AE22" s="149"/>
    </row>
    <row r="23" spans="1:31" s="23" customFormat="1" ht="15.75">
      <c r="A23" s="43">
        <v>15</v>
      </c>
      <c r="B23" s="22" t="s">
        <v>42</v>
      </c>
      <c r="C23" s="41">
        <v>5</v>
      </c>
      <c r="D23" s="57">
        <v>27</v>
      </c>
      <c r="E23" s="57"/>
      <c r="F23" s="57"/>
      <c r="G23" s="57"/>
      <c r="H23" s="57"/>
      <c r="I23" s="57"/>
      <c r="J23" s="48">
        <v>51916</v>
      </c>
      <c r="K23" s="48">
        <v>3273</v>
      </c>
      <c r="L23" s="48">
        <f t="shared" si="2"/>
        <v>55189</v>
      </c>
      <c r="M23" s="46">
        <v>1.124</v>
      </c>
      <c r="N23" s="42">
        <f>ROUND(25/(D23+E23+F23+G23+H23+I23)*2,3)</f>
        <v>1.852</v>
      </c>
      <c r="O23" s="48">
        <f t="shared" si="0"/>
        <v>108648</v>
      </c>
      <c r="P23" s="24">
        <f t="shared" si="3"/>
        <v>2933.5</v>
      </c>
      <c r="Q23" s="24">
        <f t="shared" si="4"/>
        <v>0</v>
      </c>
      <c r="R23" s="24">
        <f t="shared" si="5"/>
        <v>0</v>
      </c>
      <c r="S23" s="24">
        <f t="shared" si="6"/>
        <v>0</v>
      </c>
      <c r="T23" s="24">
        <f t="shared" si="7"/>
        <v>0</v>
      </c>
      <c r="U23" s="24">
        <f t="shared" si="8"/>
        <v>0</v>
      </c>
      <c r="V23" s="24">
        <f t="shared" si="1"/>
        <v>2933.5</v>
      </c>
      <c r="W23" s="96">
        <v>0.759</v>
      </c>
      <c r="X23" s="24">
        <f>ROUND(P23*W23,1)+6.6</f>
        <v>2233.1</v>
      </c>
      <c r="Y23" s="24">
        <f t="shared" si="9"/>
        <v>0</v>
      </c>
      <c r="Z23" s="24">
        <f t="shared" si="10"/>
        <v>0</v>
      </c>
      <c r="AA23" s="24">
        <f t="shared" si="11"/>
        <v>0</v>
      </c>
      <c r="AB23" s="24">
        <f t="shared" si="12"/>
        <v>0</v>
      </c>
      <c r="AC23" s="24">
        <f t="shared" si="13"/>
        <v>0</v>
      </c>
      <c r="AD23" s="24">
        <f t="shared" si="14"/>
        <v>2233.1</v>
      </c>
      <c r="AE23" s="149"/>
    </row>
    <row r="24" spans="1:31" s="23" customFormat="1" ht="15.75" customHeight="1">
      <c r="A24" s="43">
        <v>16</v>
      </c>
      <c r="B24" s="22" t="s">
        <v>43</v>
      </c>
      <c r="C24" s="41">
        <v>5</v>
      </c>
      <c r="D24" s="57">
        <v>5</v>
      </c>
      <c r="E24" s="57"/>
      <c r="F24" s="57"/>
      <c r="G24" s="57"/>
      <c r="H24" s="57"/>
      <c r="I24" s="57"/>
      <c r="J24" s="48">
        <v>51916</v>
      </c>
      <c r="K24" s="48">
        <v>3273</v>
      </c>
      <c r="L24" s="48">
        <f t="shared" si="2"/>
        <v>55189</v>
      </c>
      <c r="M24" s="46">
        <v>1.124</v>
      </c>
      <c r="N24" s="42">
        <f>ROUND(25/(D24+E24+F24+G24+H24+I24)*1,3)</f>
        <v>5</v>
      </c>
      <c r="O24" s="48">
        <f t="shared" si="0"/>
        <v>282383</v>
      </c>
      <c r="P24" s="24">
        <f t="shared" si="3"/>
        <v>1411.9</v>
      </c>
      <c r="Q24" s="24">
        <f t="shared" si="4"/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>
        <f t="shared" si="8"/>
        <v>0</v>
      </c>
      <c r="V24" s="24">
        <f t="shared" si="1"/>
        <v>1411.9</v>
      </c>
      <c r="W24" s="96">
        <v>0.889</v>
      </c>
      <c r="X24" s="24">
        <f>ROUND(P24*W24,1)-1</f>
        <v>1254.2</v>
      </c>
      <c r="Y24" s="24">
        <f t="shared" si="9"/>
        <v>0</v>
      </c>
      <c r="Z24" s="24">
        <f t="shared" si="10"/>
        <v>0</v>
      </c>
      <c r="AA24" s="24">
        <f t="shared" si="11"/>
        <v>0</v>
      </c>
      <c r="AB24" s="24">
        <f t="shared" si="12"/>
        <v>0</v>
      </c>
      <c r="AC24" s="24">
        <f t="shared" si="13"/>
        <v>0</v>
      </c>
      <c r="AD24" s="24">
        <f t="shared" si="14"/>
        <v>1254.2</v>
      </c>
      <c r="AE24" s="149"/>
    </row>
    <row r="25" spans="1:31" s="23" customFormat="1" ht="15.75">
      <c r="A25" s="43">
        <v>17</v>
      </c>
      <c r="B25" s="22" t="s">
        <v>44</v>
      </c>
      <c r="C25" s="41">
        <v>5</v>
      </c>
      <c r="D25" s="57"/>
      <c r="E25" s="57"/>
      <c r="F25" s="57"/>
      <c r="G25" s="57"/>
      <c r="H25" s="57"/>
      <c r="I25" s="57"/>
      <c r="J25" s="48"/>
      <c r="K25" s="48"/>
      <c r="L25" s="48"/>
      <c r="M25" s="46"/>
      <c r="N25" s="42"/>
      <c r="O25" s="48"/>
      <c r="P25" s="24"/>
      <c r="Q25" s="24"/>
      <c r="R25" s="24"/>
      <c r="S25" s="24"/>
      <c r="T25" s="24"/>
      <c r="U25" s="24"/>
      <c r="V25" s="24"/>
      <c r="W25" s="96"/>
      <c r="X25" s="24"/>
      <c r="Y25" s="24"/>
      <c r="Z25" s="24"/>
      <c r="AA25" s="24"/>
      <c r="AB25" s="24"/>
      <c r="AC25" s="24"/>
      <c r="AD25" s="24"/>
      <c r="AE25" s="149"/>
    </row>
    <row r="26" spans="1:31" s="23" customFormat="1" ht="15.75">
      <c r="A26" s="43">
        <v>18</v>
      </c>
      <c r="B26" s="22" t="s">
        <v>45</v>
      </c>
      <c r="C26" s="41">
        <v>5</v>
      </c>
      <c r="D26" s="57">
        <v>42</v>
      </c>
      <c r="E26" s="57"/>
      <c r="F26" s="57"/>
      <c r="G26" s="57"/>
      <c r="H26" s="57"/>
      <c r="I26" s="57"/>
      <c r="J26" s="48">
        <v>51916</v>
      </c>
      <c r="K26" s="48">
        <v>3273</v>
      </c>
      <c r="L26" s="48">
        <f t="shared" si="2"/>
        <v>55189</v>
      </c>
      <c r="M26" s="46">
        <v>1.124</v>
      </c>
      <c r="N26" s="42">
        <f>ROUND(25/(D26+E26+F26+G26+H26+I26)*2,3)</f>
        <v>1.19</v>
      </c>
      <c r="O26" s="48">
        <f t="shared" si="0"/>
        <v>72112</v>
      </c>
      <c r="P26" s="24">
        <f t="shared" si="3"/>
        <v>3028.7</v>
      </c>
      <c r="Q26" s="24">
        <f t="shared" si="4"/>
        <v>0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  <c r="V26" s="24">
        <f t="shared" si="1"/>
        <v>3028.7</v>
      </c>
      <c r="W26" s="96">
        <v>0.949</v>
      </c>
      <c r="X26" s="24">
        <f>ROUND(P26*W26,1)+2</f>
        <v>2876.2</v>
      </c>
      <c r="Y26" s="24">
        <f t="shared" si="9"/>
        <v>0</v>
      </c>
      <c r="Z26" s="24">
        <f t="shared" si="10"/>
        <v>0</v>
      </c>
      <c r="AA26" s="24">
        <f t="shared" si="11"/>
        <v>0</v>
      </c>
      <c r="AB26" s="24">
        <f t="shared" si="12"/>
        <v>0</v>
      </c>
      <c r="AC26" s="24">
        <f t="shared" si="13"/>
        <v>0</v>
      </c>
      <c r="AD26" s="24">
        <f t="shared" si="14"/>
        <v>2876.2</v>
      </c>
      <c r="AE26" s="149"/>
    </row>
    <row r="27" spans="1:31" s="23" customFormat="1" ht="15.75" customHeight="1">
      <c r="A27" s="43">
        <v>19</v>
      </c>
      <c r="B27" s="22" t="s">
        <v>46</v>
      </c>
      <c r="C27" s="41">
        <v>5</v>
      </c>
      <c r="D27" s="60"/>
      <c r="E27" s="57"/>
      <c r="F27" s="57"/>
      <c r="G27" s="57"/>
      <c r="H27" s="57"/>
      <c r="I27" s="57"/>
      <c r="J27" s="48"/>
      <c r="K27" s="48"/>
      <c r="L27" s="48"/>
      <c r="M27" s="46"/>
      <c r="N27" s="42"/>
      <c r="O27" s="48"/>
      <c r="P27" s="24"/>
      <c r="Q27" s="24"/>
      <c r="R27" s="24"/>
      <c r="S27" s="24"/>
      <c r="T27" s="24"/>
      <c r="U27" s="24"/>
      <c r="V27" s="24"/>
      <c r="W27" s="96"/>
      <c r="X27" s="24"/>
      <c r="Y27" s="24"/>
      <c r="Z27" s="24"/>
      <c r="AA27" s="24"/>
      <c r="AB27" s="24"/>
      <c r="AC27" s="24"/>
      <c r="AD27" s="24"/>
      <c r="AE27" s="149"/>
    </row>
    <row r="28" spans="1:31" s="23" customFormat="1" ht="15.75" customHeight="1">
      <c r="A28" s="43">
        <v>20</v>
      </c>
      <c r="B28" s="22" t="s">
        <v>47</v>
      </c>
      <c r="C28" s="41">
        <v>5</v>
      </c>
      <c r="D28" s="57">
        <v>15</v>
      </c>
      <c r="E28" s="57"/>
      <c r="F28" s="57"/>
      <c r="G28" s="57"/>
      <c r="H28" s="57"/>
      <c r="I28" s="57"/>
      <c r="J28" s="48">
        <v>51916</v>
      </c>
      <c r="K28" s="48">
        <v>3273</v>
      </c>
      <c r="L28" s="48">
        <f t="shared" si="2"/>
        <v>55189</v>
      </c>
      <c r="M28" s="46">
        <v>1.124</v>
      </c>
      <c r="N28" s="42">
        <f>ROUND(25/(D28+E28+F28+G28+H28+I28)*2,3)</f>
        <v>3.333</v>
      </c>
      <c r="O28" s="48">
        <f t="shared" si="0"/>
        <v>190383</v>
      </c>
      <c r="P28" s="24">
        <f t="shared" si="3"/>
        <v>2855.7</v>
      </c>
      <c r="Q28" s="24">
        <f t="shared" si="4"/>
        <v>0</v>
      </c>
      <c r="R28" s="24">
        <f t="shared" si="5"/>
        <v>0</v>
      </c>
      <c r="S28" s="24">
        <f t="shared" si="6"/>
        <v>0</v>
      </c>
      <c r="T28" s="24">
        <f t="shared" si="7"/>
        <v>0</v>
      </c>
      <c r="U28" s="24">
        <f t="shared" si="8"/>
        <v>0</v>
      </c>
      <c r="V28" s="24">
        <f t="shared" si="1"/>
        <v>2855.7</v>
      </c>
      <c r="W28" s="96">
        <v>0.811</v>
      </c>
      <c r="X28" s="24">
        <f>ROUND(P28*W28,1)+2.3</f>
        <v>2318.3</v>
      </c>
      <c r="Y28" s="24">
        <f t="shared" si="9"/>
        <v>0</v>
      </c>
      <c r="Z28" s="24">
        <f t="shared" si="10"/>
        <v>0</v>
      </c>
      <c r="AA28" s="24">
        <f t="shared" si="11"/>
        <v>0</v>
      </c>
      <c r="AB28" s="24">
        <f t="shared" si="12"/>
        <v>0</v>
      </c>
      <c r="AC28" s="24">
        <f t="shared" si="13"/>
        <v>0</v>
      </c>
      <c r="AD28" s="24">
        <f t="shared" si="14"/>
        <v>2318.3</v>
      </c>
      <c r="AE28" s="149"/>
    </row>
    <row r="29" spans="1:31" s="23" customFormat="1" ht="15.75" customHeight="1">
      <c r="A29" s="43">
        <v>21</v>
      </c>
      <c r="B29" s="22" t="s">
        <v>48</v>
      </c>
      <c r="C29" s="41">
        <v>5</v>
      </c>
      <c r="D29" s="57"/>
      <c r="E29" s="57"/>
      <c r="F29" s="57"/>
      <c r="G29" s="57">
        <v>5</v>
      </c>
      <c r="H29" s="57"/>
      <c r="I29" s="57">
        <v>1</v>
      </c>
      <c r="J29" s="48">
        <v>51916</v>
      </c>
      <c r="K29" s="48">
        <v>3273</v>
      </c>
      <c r="L29" s="48">
        <f t="shared" si="2"/>
        <v>55189</v>
      </c>
      <c r="M29" s="46">
        <v>1.124</v>
      </c>
      <c r="N29" s="42">
        <f>ROUND(25/(D29+E29+F29+G29+H29+I29)*2,3)</f>
        <v>8.333</v>
      </c>
      <c r="O29" s="48">
        <f t="shared" si="0"/>
        <v>466328</v>
      </c>
      <c r="P29" s="24">
        <f t="shared" si="3"/>
        <v>0</v>
      </c>
      <c r="Q29" s="24">
        <f t="shared" si="4"/>
        <v>0</v>
      </c>
      <c r="R29" s="24">
        <f t="shared" si="5"/>
        <v>0</v>
      </c>
      <c r="S29" s="24">
        <f t="shared" si="6"/>
        <v>2331.6</v>
      </c>
      <c r="T29" s="24">
        <f t="shared" si="7"/>
        <v>0</v>
      </c>
      <c r="U29" s="24">
        <f t="shared" si="8"/>
        <v>466.3</v>
      </c>
      <c r="V29" s="24">
        <f t="shared" si="1"/>
        <v>2797.9</v>
      </c>
      <c r="W29" s="96">
        <v>0.929</v>
      </c>
      <c r="X29" s="24">
        <f>ROUND(P29*W29,1)</f>
        <v>0</v>
      </c>
      <c r="Y29" s="24">
        <f t="shared" si="9"/>
        <v>0</v>
      </c>
      <c r="Z29" s="24">
        <f t="shared" si="10"/>
        <v>0</v>
      </c>
      <c r="AA29" s="24">
        <f>ROUND(S29*W29,1)-2.2</f>
        <v>2163.9</v>
      </c>
      <c r="AB29" s="24">
        <f t="shared" si="12"/>
        <v>0</v>
      </c>
      <c r="AC29" s="24">
        <f t="shared" si="13"/>
        <v>433.2</v>
      </c>
      <c r="AD29" s="24">
        <f t="shared" si="14"/>
        <v>2597.1</v>
      </c>
      <c r="AE29" s="149"/>
    </row>
    <row r="30" spans="1:31" s="23" customFormat="1" ht="15.75" customHeight="1">
      <c r="A30" s="43">
        <v>22</v>
      </c>
      <c r="B30" s="22" t="s">
        <v>49</v>
      </c>
      <c r="C30" s="41">
        <v>5</v>
      </c>
      <c r="D30" s="57"/>
      <c r="E30" s="57"/>
      <c r="F30" s="57"/>
      <c r="G30" s="57"/>
      <c r="H30" s="57"/>
      <c r="I30" s="57"/>
      <c r="J30" s="48"/>
      <c r="K30" s="48"/>
      <c r="L30" s="48"/>
      <c r="M30" s="46"/>
      <c r="N30" s="42"/>
      <c r="O30" s="48"/>
      <c r="P30" s="24"/>
      <c r="Q30" s="24"/>
      <c r="R30" s="24"/>
      <c r="S30" s="24"/>
      <c r="T30" s="24"/>
      <c r="U30" s="24"/>
      <c r="V30" s="24"/>
      <c r="W30" s="96"/>
      <c r="X30" s="24"/>
      <c r="Y30" s="24"/>
      <c r="Z30" s="24"/>
      <c r="AA30" s="24"/>
      <c r="AB30" s="24"/>
      <c r="AC30" s="24"/>
      <c r="AD30" s="24"/>
      <c r="AE30" s="149"/>
    </row>
    <row r="31" spans="1:31" s="23" customFormat="1" ht="15.75" customHeight="1">
      <c r="A31" s="43">
        <v>23</v>
      </c>
      <c r="B31" s="22" t="s">
        <v>50</v>
      </c>
      <c r="C31" s="41">
        <v>5</v>
      </c>
      <c r="D31" s="57"/>
      <c r="E31" s="57"/>
      <c r="F31" s="57"/>
      <c r="G31" s="57"/>
      <c r="H31" s="57"/>
      <c r="I31" s="57"/>
      <c r="J31" s="48"/>
      <c r="K31" s="48"/>
      <c r="L31" s="48"/>
      <c r="M31" s="46"/>
      <c r="N31" s="42"/>
      <c r="O31" s="48"/>
      <c r="P31" s="24"/>
      <c r="Q31" s="24"/>
      <c r="R31" s="24"/>
      <c r="S31" s="24"/>
      <c r="T31" s="24"/>
      <c r="U31" s="24"/>
      <c r="V31" s="24"/>
      <c r="W31" s="96"/>
      <c r="X31" s="24"/>
      <c r="Y31" s="24"/>
      <c r="Z31" s="24"/>
      <c r="AA31" s="24"/>
      <c r="AB31" s="24"/>
      <c r="AC31" s="24"/>
      <c r="AD31" s="24"/>
      <c r="AE31" s="149"/>
    </row>
    <row r="32" spans="1:31" s="23" customFormat="1" ht="15.75" customHeight="1">
      <c r="A32" s="43">
        <v>24</v>
      </c>
      <c r="B32" s="22" t="s">
        <v>51</v>
      </c>
      <c r="C32" s="41">
        <v>5</v>
      </c>
      <c r="D32" s="57">
        <v>5</v>
      </c>
      <c r="E32" s="57"/>
      <c r="F32" s="57"/>
      <c r="G32" s="57"/>
      <c r="H32" s="57"/>
      <c r="I32" s="57"/>
      <c r="J32" s="48">
        <v>51916</v>
      </c>
      <c r="K32" s="48">
        <v>3273</v>
      </c>
      <c r="L32" s="48">
        <f t="shared" si="2"/>
        <v>55189</v>
      </c>
      <c r="M32" s="46">
        <v>1.124</v>
      </c>
      <c r="N32" s="42">
        <f>ROUND(25/(D32+E32+F32+G32+H32+I32)*2,3)</f>
        <v>10</v>
      </c>
      <c r="O32" s="48">
        <f t="shared" si="0"/>
        <v>558328</v>
      </c>
      <c r="P32" s="24">
        <f t="shared" si="3"/>
        <v>2791.6</v>
      </c>
      <c r="Q32" s="24">
        <f t="shared" si="4"/>
        <v>0</v>
      </c>
      <c r="R32" s="24">
        <f t="shared" si="5"/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  <c r="V32" s="24">
        <f t="shared" si="1"/>
        <v>2791.6</v>
      </c>
      <c r="W32" s="96">
        <v>0.746</v>
      </c>
      <c r="X32" s="24">
        <f>ROUND(P32*W32,1)+4.4</f>
        <v>2086.9</v>
      </c>
      <c r="Y32" s="24">
        <f t="shared" si="9"/>
        <v>0</v>
      </c>
      <c r="Z32" s="24">
        <f t="shared" si="10"/>
        <v>0</v>
      </c>
      <c r="AA32" s="24">
        <f t="shared" si="11"/>
        <v>0</v>
      </c>
      <c r="AB32" s="24">
        <f t="shared" si="12"/>
        <v>0</v>
      </c>
      <c r="AC32" s="24">
        <f t="shared" si="13"/>
        <v>0</v>
      </c>
      <c r="AD32" s="24">
        <f t="shared" si="14"/>
        <v>2086.9</v>
      </c>
      <c r="AE32" s="149"/>
    </row>
    <row r="33" spans="1:31" s="23" customFormat="1" ht="15.75" customHeight="1">
      <c r="A33" s="43">
        <v>25</v>
      </c>
      <c r="B33" s="22" t="s">
        <v>52</v>
      </c>
      <c r="C33" s="41">
        <v>5</v>
      </c>
      <c r="D33" s="57">
        <v>4</v>
      </c>
      <c r="E33" s="57"/>
      <c r="F33" s="57"/>
      <c r="G33" s="57"/>
      <c r="H33" s="57"/>
      <c r="I33" s="57"/>
      <c r="J33" s="48">
        <v>51916</v>
      </c>
      <c r="K33" s="48">
        <v>3273</v>
      </c>
      <c r="L33" s="48">
        <f t="shared" si="2"/>
        <v>55189</v>
      </c>
      <c r="M33" s="46">
        <v>1.124</v>
      </c>
      <c r="N33" s="42">
        <f>ROUND(25/(D33+E33+F33+G33+H33+I33)*1,3)</f>
        <v>6.25</v>
      </c>
      <c r="O33" s="48">
        <f t="shared" si="0"/>
        <v>351369</v>
      </c>
      <c r="P33" s="24">
        <f t="shared" si="3"/>
        <v>1405.5</v>
      </c>
      <c r="Q33" s="24">
        <f t="shared" si="4"/>
        <v>0</v>
      </c>
      <c r="R33" s="24">
        <f t="shared" si="5"/>
        <v>0</v>
      </c>
      <c r="S33" s="24">
        <f t="shared" si="6"/>
        <v>0</v>
      </c>
      <c r="T33" s="24">
        <f t="shared" si="7"/>
        <v>0</v>
      </c>
      <c r="U33" s="24">
        <f t="shared" si="8"/>
        <v>0</v>
      </c>
      <c r="V33" s="24">
        <f t="shared" si="1"/>
        <v>1405.5</v>
      </c>
      <c r="W33" s="96">
        <v>0.91</v>
      </c>
      <c r="X33" s="24">
        <f>ROUND(P33*W33,1)+2.9</f>
        <v>1281.9</v>
      </c>
      <c r="Y33" s="24">
        <f t="shared" si="9"/>
        <v>0</v>
      </c>
      <c r="Z33" s="24">
        <f t="shared" si="10"/>
        <v>0</v>
      </c>
      <c r="AA33" s="24">
        <f t="shared" si="11"/>
        <v>0</v>
      </c>
      <c r="AB33" s="24">
        <f t="shared" si="12"/>
        <v>0</v>
      </c>
      <c r="AC33" s="24">
        <f t="shared" si="13"/>
        <v>0</v>
      </c>
      <c r="AD33" s="24">
        <f t="shared" si="14"/>
        <v>1281.9</v>
      </c>
      <c r="AE33" s="149"/>
    </row>
    <row r="34" spans="1:31" s="23" customFormat="1" ht="15.75" customHeight="1">
      <c r="A34" s="43">
        <v>26</v>
      </c>
      <c r="B34" s="22" t="s">
        <v>53</v>
      </c>
      <c r="C34" s="41">
        <v>5</v>
      </c>
      <c r="D34" s="57"/>
      <c r="E34" s="57"/>
      <c r="F34" s="57"/>
      <c r="G34" s="57"/>
      <c r="H34" s="57"/>
      <c r="I34" s="57"/>
      <c r="J34" s="48"/>
      <c r="K34" s="48"/>
      <c r="L34" s="48"/>
      <c r="M34" s="46"/>
      <c r="N34" s="42"/>
      <c r="O34" s="48"/>
      <c r="P34" s="24"/>
      <c r="Q34" s="24"/>
      <c r="R34" s="24"/>
      <c r="S34" s="24"/>
      <c r="T34" s="24"/>
      <c r="U34" s="24"/>
      <c r="V34" s="24"/>
      <c r="W34" s="96"/>
      <c r="X34" s="24"/>
      <c r="Y34" s="24"/>
      <c r="Z34" s="24"/>
      <c r="AA34" s="24"/>
      <c r="AB34" s="24"/>
      <c r="AC34" s="24"/>
      <c r="AD34" s="24"/>
      <c r="AE34" s="149"/>
    </row>
    <row r="35" spans="1:31" s="23" customFormat="1" ht="15.75" customHeight="1">
      <c r="A35" s="43">
        <v>27</v>
      </c>
      <c r="B35" s="22" t="s">
        <v>54</v>
      </c>
      <c r="C35" s="41">
        <v>5</v>
      </c>
      <c r="D35" s="57">
        <v>7</v>
      </c>
      <c r="E35" s="57"/>
      <c r="F35" s="57"/>
      <c r="G35" s="57"/>
      <c r="H35" s="57"/>
      <c r="I35" s="57"/>
      <c r="J35" s="48">
        <v>51916</v>
      </c>
      <c r="K35" s="48">
        <v>3273</v>
      </c>
      <c r="L35" s="48">
        <f t="shared" si="2"/>
        <v>55189</v>
      </c>
      <c r="M35" s="46">
        <v>1.124</v>
      </c>
      <c r="N35" s="42">
        <f>ROUND(25/(D35+E35+F35+G35+H35+I35)*2,3)</f>
        <v>7.143</v>
      </c>
      <c r="O35" s="48">
        <f t="shared" si="0"/>
        <v>400653</v>
      </c>
      <c r="P35" s="24">
        <f t="shared" si="3"/>
        <v>2804.6</v>
      </c>
      <c r="Q35" s="24">
        <f t="shared" si="4"/>
        <v>0</v>
      </c>
      <c r="R35" s="24">
        <f t="shared" si="5"/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  <c r="V35" s="24">
        <f t="shared" si="1"/>
        <v>2804.6</v>
      </c>
      <c r="W35" s="96">
        <v>0.872</v>
      </c>
      <c r="X35" s="24">
        <f>ROUND(P35*W35,1)-6.6</f>
        <v>2439</v>
      </c>
      <c r="Y35" s="24">
        <f t="shared" si="9"/>
        <v>0</v>
      </c>
      <c r="Z35" s="24">
        <f t="shared" si="10"/>
        <v>0</v>
      </c>
      <c r="AA35" s="24">
        <f t="shared" si="11"/>
        <v>0</v>
      </c>
      <c r="AB35" s="24">
        <f t="shared" si="12"/>
        <v>0</v>
      </c>
      <c r="AC35" s="24">
        <f t="shared" si="13"/>
        <v>0</v>
      </c>
      <c r="AD35" s="24">
        <f t="shared" si="14"/>
        <v>2439</v>
      </c>
      <c r="AE35" s="149"/>
    </row>
    <row r="36" spans="1:31" s="23" customFormat="1" ht="15.75" customHeight="1">
      <c r="A36" s="43">
        <v>28</v>
      </c>
      <c r="B36" s="22" t="s">
        <v>55</v>
      </c>
      <c r="C36" s="41">
        <v>5</v>
      </c>
      <c r="D36" s="57"/>
      <c r="E36" s="57"/>
      <c r="F36" s="57"/>
      <c r="G36" s="57"/>
      <c r="H36" s="57"/>
      <c r="I36" s="57"/>
      <c r="J36" s="48"/>
      <c r="K36" s="48"/>
      <c r="L36" s="48"/>
      <c r="M36" s="46"/>
      <c r="N36" s="42"/>
      <c r="O36" s="48"/>
      <c r="P36" s="24"/>
      <c r="Q36" s="24"/>
      <c r="R36" s="24"/>
      <c r="S36" s="24"/>
      <c r="T36" s="24"/>
      <c r="U36" s="24"/>
      <c r="V36" s="24"/>
      <c r="W36" s="96"/>
      <c r="X36" s="24"/>
      <c r="Y36" s="24"/>
      <c r="Z36" s="24"/>
      <c r="AA36" s="24"/>
      <c r="AB36" s="24"/>
      <c r="AC36" s="24"/>
      <c r="AD36" s="24"/>
      <c r="AE36" s="149"/>
    </row>
    <row r="37" spans="1:31" s="23" customFormat="1" ht="15.75" customHeight="1">
      <c r="A37" s="43">
        <v>29</v>
      </c>
      <c r="B37" s="22" t="s">
        <v>56</v>
      </c>
      <c r="C37" s="41">
        <v>5</v>
      </c>
      <c r="D37" s="57">
        <v>4</v>
      </c>
      <c r="E37" s="57"/>
      <c r="F37" s="57"/>
      <c r="G37" s="57">
        <v>2</v>
      </c>
      <c r="H37" s="57"/>
      <c r="I37" s="57"/>
      <c r="J37" s="48">
        <v>51916</v>
      </c>
      <c r="K37" s="48">
        <v>3273</v>
      </c>
      <c r="L37" s="48">
        <f t="shared" si="2"/>
        <v>55189</v>
      </c>
      <c r="M37" s="46">
        <v>1.124</v>
      </c>
      <c r="N37" s="42">
        <f>ROUND(25/(D37+E37+F37+G37+H37+I37)*2,3)</f>
        <v>8.333</v>
      </c>
      <c r="O37" s="48">
        <f t="shared" si="0"/>
        <v>466328</v>
      </c>
      <c r="P37" s="24">
        <f t="shared" si="3"/>
        <v>1865.3</v>
      </c>
      <c r="Q37" s="24">
        <f t="shared" si="4"/>
        <v>0</v>
      </c>
      <c r="R37" s="24">
        <f t="shared" si="5"/>
        <v>0</v>
      </c>
      <c r="S37" s="24">
        <f t="shared" si="6"/>
        <v>932.7</v>
      </c>
      <c r="T37" s="24">
        <f t="shared" si="7"/>
        <v>0</v>
      </c>
      <c r="U37" s="24">
        <f t="shared" si="8"/>
        <v>0</v>
      </c>
      <c r="V37" s="24">
        <f t="shared" si="1"/>
        <v>2798</v>
      </c>
      <c r="W37" s="96">
        <v>0.931</v>
      </c>
      <c r="X37" s="24">
        <f>ROUND(P37*W37,1)-4.2</f>
        <v>1732.3999999999999</v>
      </c>
      <c r="Y37" s="24">
        <f t="shared" si="9"/>
        <v>0</v>
      </c>
      <c r="Z37" s="24">
        <f t="shared" si="10"/>
        <v>0</v>
      </c>
      <c r="AA37" s="24">
        <f t="shared" si="11"/>
        <v>868.3</v>
      </c>
      <c r="AB37" s="24">
        <f t="shared" si="12"/>
        <v>0</v>
      </c>
      <c r="AC37" s="24">
        <f t="shared" si="13"/>
        <v>0</v>
      </c>
      <c r="AD37" s="24">
        <f t="shared" si="14"/>
        <v>2600.7</v>
      </c>
      <c r="AE37" s="149"/>
    </row>
    <row r="38" spans="1:31" s="23" customFormat="1" ht="15.75" customHeight="1">
      <c r="A38" s="43">
        <v>30</v>
      </c>
      <c r="B38" s="22" t="s">
        <v>57</v>
      </c>
      <c r="C38" s="41">
        <v>5</v>
      </c>
      <c r="D38" s="57">
        <v>1</v>
      </c>
      <c r="E38" s="57"/>
      <c r="F38" s="57"/>
      <c r="G38" s="57"/>
      <c r="H38" s="57"/>
      <c r="I38" s="57"/>
      <c r="J38" s="48">
        <v>51916</v>
      </c>
      <c r="K38" s="48">
        <v>3273</v>
      </c>
      <c r="L38" s="48">
        <f t="shared" si="2"/>
        <v>55189</v>
      </c>
      <c r="M38" s="46">
        <v>1.124</v>
      </c>
      <c r="N38" s="42">
        <f>ROUND(25/(D38+E38+F38+G38+H38+I38)*1,3)</f>
        <v>25</v>
      </c>
      <c r="O38" s="48">
        <f t="shared" si="0"/>
        <v>1386163</v>
      </c>
      <c r="P38" s="24">
        <f t="shared" si="3"/>
        <v>1386.2</v>
      </c>
      <c r="Q38" s="24">
        <f t="shared" si="4"/>
        <v>0</v>
      </c>
      <c r="R38" s="24">
        <f t="shared" si="5"/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  <c r="V38" s="24">
        <f t="shared" si="1"/>
        <v>1386.2</v>
      </c>
      <c r="W38" s="96">
        <v>0.801</v>
      </c>
      <c r="X38" s="24">
        <f>ROUND(P38*W38,1)+1.3</f>
        <v>1111.6</v>
      </c>
      <c r="Y38" s="24">
        <f t="shared" si="9"/>
        <v>0</v>
      </c>
      <c r="Z38" s="24">
        <f t="shared" si="10"/>
        <v>0</v>
      </c>
      <c r="AA38" s="24">
        <f t="shared" si="11"/>
        <v>0</v>
      </c>
      <c r="AB38" s="24">
        <f t="shared" si="12"/>
        <v>0</v>
      </c>
      <c r="AC38" s="24">
        <f t="shared" si="13"/>
        <v>0</v>
      </c>
      <c r="AD38" s="24">
        <f t="shared" si="14"/>
        <v>1111.6</v>
      </c>
      <c r="AE38" s="149"/>
    </row>
    <row r="39" spans="1:31" s="23" customFormat="1" ht="15.75" customHeight="1">
      <c r="A39" s="43">
        <v>31</v>
      </c>
      <c r="B39" s="22" t="s">
        <v>58</v>
      </c>
      <c r="C39" s="41">
        <v>5</v>
      </c>
      <c r="D39" s="57"/>
      <c r="E39" s="57"/>
      <c r="F39" s="57"/>
      <c r="G39" s="57"/>
      <c r="H39" s="57"/>
      <c r="I39" s="57"/>
      <c r="J39" s="48"/>
      <c r="K39" s="48"/>
      <c r="L39" s="48"/>
      <c r="M39" s="46"/>
      <c r="N39" s="42"/>
      <c r="O39" s="48"/>
      <c r="P39" s="24"/>
      <c r="Q39" s="24"/>
      <c r="R39" s="24"/>
      <c r="S39" s="24"/>
      <c r="T39" s="24"/>
      <c r="U39" s="24"/>
      <c r="V39" s="24"/>
      <c r="W39" s="96"/>
      <c r="X39" s="24"/>
      <c r="Y39" s="24"/>
      <c r="Z39" s="24"/>
      <c r="AA39" s="24"/>
      <c r="AB39" s="24"/>
      <c r="AC39" s="24"/>
      <c r="AD39" s="24"/>
      <c r="AE39" s="149"/>
    </row>
    <row r="40" spans="1:31" s="23" customFormat="1" ht="15.75" customHeight="1">
      <c r="A40" s="43">
        <v>32</v>
      </c>
      <c r="B40" s="22" t="s">
        <v>59</v>
      </c>
      <c r="C40" s="41">
        <v>5</v>
      </c>
      <c r="D40" s="57">
        <v>3</v>
      </c>
      <c r="E40" s="57"/>
      <c r="F40" s="57"/>
      <c r="G40" s="57"/>
      <c r="H40" s="57"/>
      <c r="I40" s="57"/>
      <c r="J40" s="48">
        <v>51916</v>
      </c>
      <c r="K40" s="48">
        <v>3273</v>
      </c>
      <c r="L40" s="48">
        <f t="shared" si="2"/>
        <v>55189</v>
      </c>
      <c r="M40" s="46">
        <v>1.124</v>
      </c>
      <c r="N40" s="42">
        <f>ROUND(25/(D40+E40+F40+G40+H40+I40)*2,3)</f>
        <v>16.667</v>
      </c>
      <c r="O40" s="48">
        <f t="shared" si="0"/>
        <v>926273</v>
      </c>
      <c r="P40" s="24">
        <f t="shared" si="3"/>
        <v>2778.8</v>
      </c>
      <c r="Q40" s="24">
        <f t="shared" si="4"/>
        <v>0</v>
      </c>
      <c r="R40" s="24">
        <f t="shared" si="5"/>
        <v>0</v>
      </c>
      <c r="S40" s="24">
        <f t="shared" si="6"/>
        <v>0</v>
      </c>
      <c r="T40" s="24">
        <f t="shared" si="7"/>
        <v>0</v>
      </c>
      <c r="U40" s="24">
        <f t="shared" si="8"/>
        <v>0</v>
      </c>
      <c r="V40" s="24">
        <f t="shared" si="1"/>
        <v>2778.8</v>
      </c>
      <c r="W40" s="96">
        <v>1.021</v>
      </c>
      <c r="X40" s="24">
        <f>ROUND(P40*W40,1)-3.3</f>
        <v>2833.8999999999996</v>
      </c>
      <c r="Y40" s="24">
        <f t="shared" si="9"/>
        <v>0</v>
      </c>
      <c r="Z40" s="24">
        <f t="shared" si="10"/>
        <v>0</v>
      </c>
      <c r="AA40" s="24">
        <f t="shared" si="11"/>
        <v>0</v>
      </c>
      <c r="AB40" s="24">
        <f t="shared" si="12"/>
        <v>0</v>
      </c>
      <c r="AC40" s="24">
        <f t="shared" si="13"/>
        <v>0</v>
      </c>
      <c r="AD40" s="24">
        <f t="shared" si="14"/>
        <v>2833.8999999999996</v>
      </c>
      <c r="AE40" s="149"/>
    </row>
    <row r="41" spans="1:31" s="23" customFormat="1" ht="15.75" customHeight="1">
      <c r="A41" s="43">
        <v>33</v>
      </c>
      <c r="B41" s="22" t="s">
        <v>60</v>
      </c>
      <c r="C41" s="41">
        <v>5</v>
      </c>
      <c r="D41" s="57">
        <v>7</v>
      </c>
      <c r="E41" s="57"/>
      <c r="F41" s="57"/>
      <c r="G41" s="57"/>
      <c r="H41" s="57"/>
      <c r="I41" s="57"/>
      <c r="J41" s="48">
        <v>51916</v>
      </c>
      <c r="K41" s="48">
        <v>3273</v>
      </c>
      <c r="L41" s="48">
        <f t="shared" si="2"/>
        <v>55189</v>
      </c>
      <c r="M41" s="46">
        <v>1.124</v>
      </c>
      <c r="N41" s="42">
        <f>ROUND(25/(D41+E41+F41+G41+H41+I41)*2,3)</f>
        <v>7.143</v>
      </c>
      <c r="O41" s="48">
        <f t="shared" si="0"/>
        <v>400653</v>
      </c>
      <c r="P41" s="24">
        <f t="shared" si="3"/>
        <v>2804.6</v>
      </c>
      <c r="Q41" s="24">
        <f t="shared" si="4"/>
        <v>0</v>
      </c>
      <c r="R41" s="24">
        <f t="shared" si="5"/>
        <v>0</v>
      </c>
      <c r="S41" s="24">
        <f t="shared" si="6"/>
        <v>0</v>
      </c>
      <c r="T41" s="24">
        <f t="shared" si="7"/>
        <v>0</v>
      </c>
      <c r="U41" s="24">
        <f t="shared" si="8"/>
        <v>0</v>
      </c>
      <c r="V41" s="24">
        <f t="shared" si="1"/>
        <v>2804.6</v>
      </c>
      <c r="W41" s="96">
        <v>0.917</v>
      </c>
      <c r="X41" s="24">
        <f>ROUND(P41*W41,1)-8</f>
        <v>2563.8</v>
      </c>
      <c r="Y41" s="24">
        <f t="shared" si="9"/>
        <v>0</v>
      </c>
      <c r="Z41" s="24">
        <f t="shared" si="10"/>
        <v>0</v>
      </c>
      <c r="AA41" s="24">
        <f t="shared" si="11"/>
        <v>0</v>
      </c>
      <c r="AB41" s="24">
        <f t="shared" si="12"/>
        <v>0</v>
      </c>
      <c r="AC41" s="24">
        <f t="shared" si="13"/>
        <v>0</v>
      </c>
      <c r="AD41" s="24">
        <f t="shared" si="14"/>
        <v>2563.8</v>
      </c>
      <c r="AE41" s="149"/>
    </row>
    <row r="42" spans="1:31" s="23" customFormat="1" ht="15.75" customHeight="1">
      <c r="A42" s="43">
        <v>34</v>
      </c>
      <c r="B42" s="22" t="s">
        <v>61</v>
      </c>
      <c r="C42" s="41">
        <v>5</v>
      </c>
      <c r="D42" s="57">
        <v>14</v>
      </c>
      <c r="E42" s="57"/>
      <c r="F42" s="57"/>
      <c r="G42" s="57"/>
      <c r="H42" s="57"/>
      <c r="I42" s="57"/>
      <c r="J42" s="48">
        <v>51916</v>
      </c>
      <c r="K42" s="48">
        <v>3273</v>
      </c>
      <c r="L42" s="48">
        <f t="shared" si="2"/>
        <v>55189</v>
      </c>
      <c r="M42" s="46">
        <v>1.124</v>
      </c>
      <c r="N42" s="42">
        <f>ROUND(25/(D42+E42+F42+G42+H42+I42)*2,3)</f>
        <v>3.571</v>
      </c>
      <c r="O42" s="48">
        <f t="shared" si="0"/>
        <v>203518</v>
      </c>
      <c r="P42" s="24">
        <f t="shared" si="3"/>
        <v>2849.3</v>
      </c>
      <c r="Q42" s="24">
        <f t="shared" si="4"/>
        <v>0</v>
      </c>
      <c r="R42" s="24">
        <f t="shared" si="5"/>
        <v>0</v>
      </c>
      <c r="S42" s="24">
        <f t="shared" si="6"/>
        <v>0</v>
      </c>
      <c r="T42" s="24">
        <f t="shared" si="7"/>
        <v>0</v>
      </c>
      <c r="U42" s="24">
        <f t="shared" si="8"/>
        <v>0</v>
      </c>
      <c r="V42" s="24">
        <f t="shared" si="1"/>
        <v>2849.3</v>
      </c>
      <c r="W42" s="96">
        <v>0.896</v>
      </c>
      <c r="X42" s="24">
        <f>ROUND(P42*W42,1)+1.2</f>
        <v>2554.2</v>
      </c>
      <c r="Y42" s="24">
        <f t="shared" si="9"/>
        <v>0</v>
      </c>
      <c r="Z42" s="24">
        <f t="shared" si="10"/>
        <v>0</v>
      </c>
      <c r="AA42" s="24">
        <f t="shared" si="11"/>
        <v>0</v>
      </c>
      <c r="AB42" s="24">
        <f t="shared" si="12"/>
        <v>0</v>
      </c>
      <c r="AC42" s="24">
        <f t="shared" si="13"/>
        <v>0</v>
      </c>
      <c r="AD42" s="24">
        <f t="shared" si="14"/>
        <v>2554.2</v>
      </c>
      <c r="AE42" s="149"/>
    </row>
    <row r="43" spans="1:31" s="23" customFormat="1" ht="15.75" customHeight="1">
      <c r="A43" s="43">
        <v>35</v>
      </c>
      <c r="B43" s="22" t="s">
        <v>62</v>
      </c>
      <c r="C43" s="41">
        <v>5</v>
      </c>
      <c r="D43" s="57"/>
      <c r="E43" s="57"/>
      <c r="F43" s="57"/>
      <c r="G43" s="57"/>
      <c r="H43" s="57"/>
      <c r="I43" s="57"/>
      <c r="J43" s="48"/>
      <c r="K43" s="48"/>
      <c r="L43" s="48"/>
      <c r="M43" s="46"/>
      <c r="N43" s="42"/>
      <c r="O43" s="48"/>
      <c r="P43" s="24"/>
      <c r="Q43" s="24"/>
      <c r="R43" s="24"/>
      <c r="S43" s="24"/>
      <c r="T43" s="24"/>
      <c r="U43" s="24"/>
      <c r="V43" s="24"/>
      <c r="W43" s="96"/>
      <c r="X43" s="24"/>
      <c r="Y43" s="24"/>
      <c r="Z43" s="24"/>
      <c r="AA43" s="24"/>
      <c r="AB43" s="24"/>
      <c r="AC43" s="24"/>
      <c r="AD43" s="24"/>
      <c r="AE43" s="149"/>
    </row>
    <row r="44" spans="1:31" s="23" customFormat="1" ht="15.75" customHeight="1">
      <c r="A44" s="43">
        <v>36</v>
      </c>
      <c r="B44" s="22" t="s">
        <v>63</v>
      </c>
      <c r="C44" s="41">
        <v>5</v>
      </c>
      <c r="D44" s="57"/>
      <c r="E44" s="57"/>
      <c r="F44" s="57"/>
      <c r="G44" s="57"/>
      <c r="H44" s="57"/>
      <c r="I44" s="57"/>
      <c r="J44" s="48"/>
      <c r="K44" s="48"/>
      <c r="L44" s="48"/>
      <c r="M44" s="46"/>
      <c r="N44" s="42"/>
      <c r="O44" s="48"/>
      <c r="P44" s="24"/>
      <c r="Q44" s="24"/>
      <c r="R44" s="24"/>
      <c r="S44" s="24"/>
      <c r="T44" s="24"/>
      <c r="U44" s="24"/>
      <c r="V44" s="24"/>
      <c r="W44" s="96"/>
      <c r="X44" s="24"/>
      <c r="Y44" s="24"/>
      <c r="Z44" s="24"/>
      <c r="AA44" s="24"/>
      <c r="AB44" s="24"/>
      <c r="AC44" s="24"/>
      <c r="AD44" s="24"/>
      <c r="AE44" s="149"/>
    </row>
    <row r="45" spans="1:31" s="23" customFormat="1" ht="15.75" customHeight="1" thickBot="1">
      <c r="A45" s="43">
        <v>37</v>
      </c>
      <c r="B45" s="47" t="s">
        <v>64</v>
      </c>
      <c r="C45" s="41">
        <v>5</v>
      </c>
      <c r="D45" s="57"/>
      <c r="E45" s="57"/>
      <c r="F45" s="57"/>
      <c r="G45" s="57"/>
      <c r="H45" s="57"/>
      <c r="I45" s="57"/>
      <c r="J45" s="48"/>
      <c r="K45" s="48"/>
      <c r="L45" s="48"/>
      <c r="M45" s="46"/>
      <c r="N45" s="42"/>
      <c r="O45" s="48"/>
      <c r="P45" s="24"/>
      <c r="Q45" s="24"/>
      <c r="R45" s="24"/>
      <c r="S45" s="24"/>
      <c r="T45" s="24"/>
      <c r="U45" s="24"/>
      <c r="V45" s="24"/>
      <c r="W45" s="96"/>
      <c r="X45" s="24"/>
      <c r="Y45" s="24"/>
      <c r="Z45" s="24"/>
      <c r="AA45" s="24"/>
      <c r="AB45" s="24"/>
      <c r="AC45" s="24"/>
      <c r="AD45" s="24"/>
      <c r="AE45" s="149"/>
    </row>
    <row r="46" spans="1:30" s="23" customFormat="1" ht="16.5" thickBot="1">
      <c r="A46" s="32"/>
      <c r="B46" s="31" t="s">
        <v>65</v>
      </c>
      <c r="C46" s="33"/>
      <c r="D46" s="61">
        <f aca="true" t="shared" si="15" ref="D46:I46">SUM(D9:D45)</f>
        <v>380</v>
      </c>
      <c r="E46" s="61">
        <f t="shared" si="15"/>
        <v>2</v>
      </c>
      <c r="F46" s="61">
        <f t="shared" si="15"/>
        <v>1</v>
      </c>
      <c r="G46" s="61">
        <f t="shared" si="15"/>
        <v>108</v>
      </c>
      <c r="H46" s="61">
        <f t="shared" si="15"/>
        <v>1</v>
      </c>
      <c r="I46" s="61">
        <f t="shared" si="15"/>
        <v>1</v>
      </c>
      <c r="J46" s="30"/>
      <c r="K46" s="30"/>
      <c r="L46" s="30"/>
      <c r="M46" s="30"/>
      <c r="N46" s="53"/>
      <c r="O46" s="30"/>
      <c r="P46" s="24">
        <f aca="true" t="shared" si="16" ref="P46:V46">SUM(P9:P45)</f>
        <v>55545.1</v>
      </c>
      <c r="Q46" s="24">
        <f t="shared" si="16"/>
        <v>140.3</v>
      </c>
      <c r="R46" s="24">
        <f t="shared" si="16"/>
        <v>84.9</v>
      </c>
      <c r="S46" s="24">
        <f t="shared" si="16"/>
        <v>12485.1</v>
      </c>
      <c r="T46" s="24">
        <f t="shared" si="16"/>
        <v>81.2</v>
      </c>
      <c r="U46" s="24">
        <f t="shared" si="16"/>
        <v>466.3</v>
      </c>
      <c r="V46" s="24">
        <f t="shared" si="16"/>
        <v>68802.9</v>
      </c>
      <c r="W46" s="95"/>
      <c r="X46" s="24">
        <f>SUM(X9:X45)</f>
        <v>49986.90000000001</v>
      </c>
      <c r="Y46" s="24">
        <f aca="true" t="shared" si="17" ref="Y46:AD46">SUM(Y9:Y45)</f>
        <v>123.9</v>
      </c>
      <c r="Z46" s="24">
        <f t="shared" si="17"/>
        <v>75.9</v>
      </c>
      <c r="AA46" s="24">
        <f t="shared" si="17"/>
        <v>11256.4</v>
      </c>
      <c r="AB46" s="24">
        <f t="shared" si="17"/>
        <v>74.5</v>
      </c>
      <c r="AC46" s="24">
        <f t="shared" si="17"/>
        <v>433.2</v>
      </c>
      <c r="AD46" s="24">
        <f t="shared" si="17"/>
        <v>61950.799999999996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8"/>
      <c r="O47" s="8"/>
      <c r="V47" s="25"/>
      <c r="W47" s="27"/>
      <c r="X47" s="27"/>
    </row>
    <row r="48" spans="1:30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27"/>
      <c r="X48" s="27"/>
      <c r="AD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W49" s="27"/>
      <c r="X49" s="27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W50" s="27"/>
      <c r="X50" s="27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W51" s="27"/>
      <c r="X51" s="27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W52" s="27"/>
      <c r="X52" s="27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W53" s="27"/>
      <c r="X53" s="27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W54" s="27"/>
      <c r="X54" s="27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W55" s="27"/>
      <c r="X55" s="27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W56" s="27"/>
      <c r="X56" s="27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W57" s="27"/>
      <c r="X57" s="27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W58" s="27"/>
      <c r="X58" s="27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W59" s="27"/>
      <c r="X59" s="27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W60" s="27"/>
      <c r="X60" s="27"/>
    </row>
    <row r="61" spans="1:24" s="15" customFormat="1" ht="16.5" customHeight="1">
      <c r="A61" s="128"/>
      <c r="B61" s="128"/>
      <c r="C61" s="128"/>
      <c r="D61" s="128"/>
      <c r="E61" s="128"/>
      <c r="F61" s="128"/>
      <c r="G61" s="128"/>
      <c r="H61" s="128"/>
      <c r="I61" s="128"/>
      <c r="J61" s="36"/>
      <c r="K61" s="36"/>
      <c r="L61" s="36"/>
      <c r="M61" s="36"/>
      <c r="N61" s="51"/>
      <c r="O61" s="36"/>
      <c r="W61" s="28"/>
      <c r="X61" s="28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</sheetData>
  <sheetProtection/>
  <mergeCells count="26">
    <mergeCell ref="B4:B5"/>
    <mergeCell ref="C4:C8"/>
    <mergeCell ref="V6:V7"/>
    <mergeCell ref="J4:L5"/>
    <mergeCell ref="P6:R6"/>
    <mergeCell ref="S6:U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1">
      <selection activeCell="E42" sqref="E42"/>
    </sheetView>
  </sheetViews>
  <sheetFormatPr defaultColWidth="9.140625" defaultRowHeight="12.75"/>
  <cols>
    <col min="1" max="1" width="9.00390625" style="91" customWidth="1"/>
    <col min="2" max="2" width="36.140625" style="91" customWidth="1"/>
    <col min="3" max="3" width="52.00390625" style="91" customWidth="1"/>
    <col min="4" max="4" width="57.421875" style="91" customWidth="1"/>
    <col min="5" max="5" width="52.8515625" style="92" customWidth="1"/>
    <col min="6" max="6" width="70.00390625" style="92" customWidth="1"/>
    <col min="7" max="7" width="29.00390625" style="92" customWidth="1"/>
    <col min="8" max="8" width="32.421875" style="92" customWidth="1"/>
    <col min="9" max="9" width="23.57421875" style="92" customWidth="1"/>
    <col min="10" max="10" width="15.7109375" style="92" customWidth="1"/>
    <col min="11" max="11" width="11.00390625" style="92" customWidth="1"/>
    <col min="12" max="12" width="17.8515625" style="92" customWidth="1"/>
    <col min="13" max="13" width="24.57421875" style="92" customWidth="1"/>
    <col min="14" max="14" width="16.57421875" style="92" customWidth="1"/>
    <col min="15" max="16384" width="9.140625" style="91" customWidth="1"/>
  </cols>
  <sheetData>
    <row r="1" spans="1:14" s="63" customFormat="1" ht="65.25" customHeight="1">
      <c r="A1" s="147" t="s">
        <v>71</v>
      </c>
      <c r="B1" s="147"/>
      <c r="C1" s="147"/>
      <c r="D1" s="147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63" customFormat="1" ht="140.25" customHeight="1">
      <c r="A2" s="102" t="s">
        <v>1</v>
      </c>
      <c r="B2" s="98" t="s">
        <v>27</v>
      </c>
      <c r="C2" s="99" t="s">
        <v>73</v>
      </c>
      <c r="D2" s="106" t="s">
        <v>74</v>
      </c>
      <c r="E2" s="108"/>
      <c r="F2" s="108"/>
      <c r="G2" s="109"/>
      <c r="H2" s="109"/>
      <c r="I2" s="109"/>
      <c r="J2" s="64"/>
      <c r="K2" s="64"/>
      <c r="L2" s="65"/>
      <c r="M2" s="65"/>
      <c r="N2" s="65"/>
    </row>
    <row r="3" spans="1:14" s="63" customFormat="1" ht="15.75">
      <c r="A3" s="66">
        <v>1</v>
      </c>
      <c r="B3" s="67" t="s">
        <v>28</v>
      </c>
      <c r="C3" s="68">
        <f>'Среднее-общая'!V9</f>
        <v>2759.7</v>
      </c>
      <c r="D3" s="69">
        <f>'Среднее-общая'!AD9</f>
        <v>2722.6</v>
      </c>
      <c r="E3" s="71"/>
      <c r="F3" s="71"/>
      <c r="G3" s="110"/>
      <c r="H3" s="71"/>
      <c r="I3" s="71"/>
      <c r="J3" s="70"/>
      <c r="K3" s="70"/>
      <c r="L3" s="70"/>
      <c r="M3" s="71"/>
      <c r="N3" s="71"/>
    </row>
    <row r="4" spans="1:14" s="63" customFormat="1" ht="15.75">
      <c r="A4" s="72">
        <v>2</v>
      </c>
      <c r="B4" s="67" t="s">
        <v>29</v>
      </c>
      <c r="C4" s="68">
        <f>'Среднее-общая'!V10</f>
        <v>5520.5</v>
      </c>
      <c r="D4" s="69">
        <f>'Среднее-общая'!AD10</f>
        <v>5055</v>
      </c>
      <c r="E4" s="71"/>
      <c r="F4" s="71"/>
      <c r="G4" s="110"/>
      <c r="H4" s="71"/>
      <c r="I4" s="71"/>
      <c r="J4" s="70"/>
      <c r="K4" s="70"/>
      <c r="L4" s="70"/>
      <c r="M4" s="71"/>
      <c r="N4" s="71"/>
    </row>
    <row r="5" spans="1:14" s="63" customFormat="1" ht="15.75">
      <c r="A5" s="72">
        <v>3</v>
      </c>
      <c r="B5" s="67" t="s">
        <v>30</v>
      </c>
      <c r="C5" s="68">
        <f>'Среднее-общая'!V11</f>
        <v>2760.3</v>
      </c>
      <c r="D5" s="69">
        <f>'Среднее-общая'!AD11</f>
        <v>2347.3999999999996</v>
      </c>
      <c r="E5" s="71"/>
      <c r="F5" s="71"/>
      <c r="G5" s="110"/>
      <c r="H5" s="71"/>
      <c r="I5" s="71"/>
      <c r="J5" s="70"/>
      <c r="K5" s="70"/>
      <c r="L5" s="70"/>
      <c r="M5" s="71"/>
      <c r="N5" s="71"/>
    </row>
    <row r="6" spans="1:14" s="63" customFormat="1" ht="15.75">
      <c r="A6" s="66">
        <v>4</v>
      </c>
      <c r="B6" s="67" t="s">
        <v>31</v>
      </c>
      <c r="C6" s="68">
        <f>'Среднее-общая'!V12</f>
        <v>2759.5</v>
      </c>
      <c r="D6" s="69">
        <f>'Среднее-общая'!AD12</f>
        <v>2310.4</v>
      </c>
      <c r="E6" s="71"/>
      <c r="F6" s="71"/>
      <c r="G6" s="110"/>
      <c r="H6" s="71"/>
      <c r="I6" s="71"/>
      <c r="J6" s="70"/>
      <c r="K6" s="70"/>
      <c r="L6" s="70"/>
      <c r="M6" s="71"/>
      <c r="N6" s="71"/>
    </row>
    <row r="7" spans="1:14" s="63" customFormat="1" ht="15.75">
      <c r="A7" s="72">
        <v>5</v>
      </c>
      <c r="B7" s="67" t="s">
        <v>32</v>
      </c>
      <c r="C7" s="68">
        <f>'Среднее-общая'!V13</f>
        <v>0</v>
      </c>
      <c r="D7" s="69">
        <f>'Среднее-общая'!AD13</f>
        <v>0</v>
      </c>
      <c r="E7" s="71"/>
      <c r="F7" s="71"/>
      <c r="G7" s="110"/>
      <c r="H7" s="71"/>
      <c r="I7" s="71"/>
      <c r="J7" s="70"/>
      <c r="K7" s="70"/>
      <c r="L7" s="70"/>
      <c r="M7" s="71"/>
      <c r="N7" s="71"/>
    </row>
    <row r="8" spans="1:14" s="63" customFormat="1" ht="15.75">
      <c r="A8" s="72">
        <v>6</v>
      </c>
      <c r="B8" s="67" t="s">
        <v>33</v>
      </c>
      <c r="C8" s="68">
        <f>'Среднее-общая'!V14</f>
        <v>2759.5</v>
      </c>
      <c r="D8" s="69">
        <f>'Среднее-общая'!AD14</f>
        <v>2589</v>
      </c>
      <c r="E8" s="71"/>
      <c r="F8" s="71"/>
      <c r="G8" s="110"/>
      <c r="H8" s="71"/>
      <c r="I8" s="71"/>
      <c r="J8" s="70"/>
      <c r="K8" s="70"/>
      <c r="L8" s="70"/>
      <c r="M8" s="73"/>
      <c r="N8" s="71"/>
    </row>
    <row r="9" spans="1:14" s="63" customFormat="1" ht="15.75" customHeight="1">
      <c r="A9" s="66">
        <v>7</v>
      </c>
      <c r="B9" s="67" t="s">
        <v>34</v>
      </c>
      <c r="C9" s="68">
        <f>'Среднее-общая'!V15</f>
        <v>5517.3</v>
      </c>
      <c r="D9" s="69">
        <f>'Среднее-общая'!AD15</f>
        <v>4922.099999999999</v>
      </c>
      <c r="E9" s="71"/>
      <c r="F9" s="71"/>
      <c r="G9" s="110"/>
      <c r="H9" s="71"/>
      <c r="I9" s="71"/>
      <c r="J9" s="70"/>
      <c r="K9" s="70"/>
      <c r="L9" s="70"/>
      <c r="M9" s="73"/>
      <c r="N9" s="71"/>
    </row>
    <row r="10" spans="1:14" s="75" customFormat="1" ht="15.75">
      <c r="A10" s="72">
        <v>8</v>
      </c>
      <c r="B10" s="67" t="s">
        <v>35</v>
      </c>
      <c r="C10" s="68">
        <f>'Среднее-общая'!V16</f>
        <v>4138.6</v>
      </c>
      <c r="D10" s="69">
        <f>'Среднее-общая'!AD16</f>
        <v>3652.6</v>
      </c>
      <c r="E10" s="71"/>
      <c r="F10" s="71"/>
      <c r="G10" s="110"/>
      <c r="H10" s="71"/>
      <c r="I10" s="71"/>
      <c r="J10" s="70"/>
      <c r="K10" s="70"/>
      <c r="L10" s="70"/>
      <c r="M10" s="74"/>
      <c r="N10" s="71"/>
    </row>
    <row r="11" spans="1:14" s="63" customFormat="1" ht="15.75">
      <c r="A11" s="72">
        <v>9</v>
      </c>
      <c r="B11" s="67" t="s">
        <v>36</v>
      </c>
      <c r="C11" s="68">
        <f>'Среднее-общая'!V17</f>
        <v>0</v>
      </c>
      <c r="D11" s="69">
        <f>'Среднее-общая'!AD17</f>
        <v>0</v>
      </c>
      <c r="E11" s="71"/>
      <c r="F11" s="71"/>
      <c r="G11" s="110"/>
      <c r="H11" s="71"/>
      <c r="I11" s="71"/>
      <c r="J11" s="70"/>
      <c r="K11" s="70"/>
      <c r="L11" s="70"/>
      <c r="M11" s="76"/>
      <c r="N11" s="71"/>
    </row>
    <row r="12" spans="1:14" s="63" customFormat="1" ht="15.75">
      <c r="A12" s="66">
        <v>10</v>
      </c>
      <c r="B12" s="77" t="s">
        <v>37</v>
      </c>
      <c r="C12" s="68">
        <f>'Среднее-общая'!V18</f>
        <v>2849.3</v>
      </c>
      <c r="D12" s="69">
        <f>'Среднее-общая'!AD18</f>
        <v>2773.2</v>
      </c>
      <c r="E12" s="71"/>
      <c r="F12" s="71"/>
      <c r="G12" s="110"/>
      <c r="H12" s="71"/>
      <c r="I12" s="71"/>
      <c r="J12" s="70"/>
      <c r="K12" s="70"/>
      <c r="L12" s="70"/>
      <c r="M12" s="71"/>
      <c r="N12" s="71"/>
    </row>
    <row r="13" spans="1:14" s="63" customFormat="1" ht="15.75">
      <c r="A13" s="72">
        <v>11</v>
      </c>
      <c r="B13" s="77" t="s">
        <v>38</v>
      </c>
      <c r="C13" s="68">
        <f>'Среднее-общая'!V19</f>
        <v>2817.6</v>
      </c>
      <c r="D13" s="69">
        <f>'Среднее-общая'!AD19</f>
        <v>3158.6000000000004</v>
      </c>
      <c r="E13" s="71"/>
      <c r="F13" s="71"/>
      <c r="G13" s="110"/>
      <c r="H13" s="71"/>
      <c r="I13" s="71"/>
      <c r="J13" s="70"/>
      <c r="K13" s="70"/>
      <c r="L13" s="70"/>
      <c r="M13" s="71"/>
      <c r="N13" s="71"/>
    </row>
    <row r="14" spans="1:14" s="63" customFormat="1" ht="15.75">
      <c r="A14" s="72">
        <v>12</v>
      </c>
      <c r="B14" s="77" t="s">
        <v>39</v>
      </c>
      <c r="C14" s="68">
        <f>'Среднее-общая'!V20</f>
        <v>1411.9</v>
      </c>
      <c r="D14" s="69">
        <f>'Среднее-общая'!AD20</f>
        <v>1352.4</v>
      </c>
      <c r="E14" s="71"/>
      <c r="F14" s="71"/>
      <c r="G14" s="110"/>
      <c r="H14" s="71"/>
      <c r="I14" s="71"/>
      <c r="J14" s="70"/>
      <c r="K14" s="70"/>
      <c r="L14" s="70"/>
      <c r="M14" s="71"/>
      <c r="N14" s="71"/>
    </row>
    <row r="15" spans="1:14" s="63" customFormat="1" ht="15.75">
      <c r="A15" s="66">
        <v>13</v>
      </c>
      <c r="B15" s="77" t="s">
        <v>40</v>
      </c>
      <c r="C15" s="68">
        <f>'Среднее-общая'!V21</f>
        <v>2862.4</v>
      </c>
      <c r="D15" s="69">
        <f>'Среднее-общая'!AD21</f>
        <v>2316.6000000000004</v>
      </c>
      <c r="E15" s="71"/>
      <c r="F15" s="73"/>
      <c r="G15" s="110"/>
      <c r="H15" s="71"/>
      <c r="I15" s="71"/>
      <c r="J15" s="70"/>
      <c r="K15" s="70"/>
      <c r="L15" s="70"/>
      <c r="M15" s="71"/>
      <c r="N15" s="71"/>
    </row>
    <row r="16" spans="1:14" s="63" customFormat="1" ht="19.5" customHeight="1">
      <c r="A16" s="72">
        <v>14</v>
      </c>
      <c r="B16" s="77" t="s">
        <v>41</v>
      </c>
      <c r="C16" s="68">
        <f>'Среднее-общая'!V22</f>
        <v>0</v>
      </c>
      <c r="D16" s="69">
        <f>'Среднее-общая'!AD22</f>
        <v>0</v>
      </c>
      <c r="E16" s="71"/>
      <c r="F16" s="71"/>
      <c r="G16" s="110"/>
      <c r="H16" s="71"/>
      <c r="I16" s="71"/>
      <c r="J16" s="70"/>
      <c r="K16" s="70"/>
      <c r="L16" s="70"/>
      <c r="M16" s="76"/>
      <c r="N16" s="71"/>
    </row>
    <row r="17" spans="1:14" s="63" customFormat="1" ht="15.75">
      <c r="A17" s="72">
        <v>15</v>
      </c>
      <c r="B17" s="77" t="s">
        <v>42</v>
      </c>
      <c r="C17" s="68">
        <f>'Среднее-общая'!V23</f>
        <v>2933.5</v>
      </c>
      <c r="D17" s="69">
        <f>'Среднее-общая'!AD23</f>
        <v>2233.1</v>
      </c>
      <c r="E17" s="71"/>
      <c r="F17" s="71"/>
      <c r="G17" s="110"/>
      <c r="H17" s="71"/>
      <c r="I17" s="71"/>
      <c r="J17" s="70"/>
      <c r="K17" s="70"/>
      <c r="L17" s="70"/>
      <c r="M17" s="71"/>
      <c r="N17" s="71"/>
    </row>
    <row r="18" spans="1:14" s="78" customFormat="1" ht="15.75" customHeight="1">
      <c r="A18" s="66">
        <v>16</v>
      </c>
      <c r="B18" s="77" t="s">
        <v>43</v>
      </c>
      <c r="C18" s="68">
        <f>'Среднее-общая'!V24</f>
        <v>1411.9</v>
      </c>
      <c r="D18" s="69">
        <f>'Среднее-общая'!AD24</f>
        <v>1254.2</v>
      </c>
      <c r="E18" s="71"/>
      <c r="F18" s="71"/>
      <c r="G18" s="110"/>
      <c r="H18" s="71"/>
      <c r="I18" s="71"/>
      <c r="J18" s="70"/>
      <c r="K18" s="70"/>
      <c r="L18" s="70"/>
      <c r="M18" s="71"/>
      <c r="N18" s="71"/>
    </row>
    <row r="19" spans="1:14" s="63" customFormat="1" ht="15.75">
      <c r="A19" s="72">
        <v>17</v>
      </c>
      <c r="B19" s="77" t="s">
        <v>44</v>
      </c>
      <c r="C19" s="68">
        <f>'Среднее-общая'!V25</f>
        <v>0</v>
      </c>
      <c r="D19" s="69">
        <f>'Среднее-общая'!AD25</f>
        <v>0</v>
      </c>
      <c r="E19" s="71"/>
      <c r="F19" s="71"/>
      <c r="G19" s="110"/>
      <c r="H19" s="71"/>
      <c r="I19" s="71"/>
      <c r="J19" s="70"/>
      <c r="K19" s="70"/>
      <c r="L19" s="70"/>
      <c r="M19" s="71"/>
      <c r="N19" s="71"/>
    </row>
    <row r="20" spans="1:14" s="63" customFormat="1" ht="15.75">
      <c r="A20" s="72">
        <v>18</v>
      </c>
      <c r="B20" s="77" t="s">
        <v>45</v>
      </c>
      <c r="C20" s="68">
        <f>'Среднее-общая'!V26</f>
        <v>3028.7</v>
      </c>
      <c r="D20" s="69">
        <f>'Среднее-общая'!AD26</f>
        <v>2876.2</v>
      </c>
      <c r="E20" s="71"/>
      <c r="F20" s="71"/>
      <c r="G20" s="110"/>
      <c r="H20" s="71"/>
      <c r="I20" s="71"/>
      <c r="J20" s="70"/>
      <c r="K20" s="70"/>
      <c r="L20" s="70"/>
      <c r="M20" s="71"/>
      <c r="N20" s="71"/>
    </row>
    <row r="21" spans="1:14" s="63" customFormat="1" ht="15.75">
      <c r="A21" s="66">
        <v>19</v>
      </c>
      <c r="B21" s="77" t="s">
        <v>46</v>
      </c>
      <c r="C21" s="68">
        <f>'Среднее-общая'!V27</f>
        <v>0</v>
      </c>
      <c r="D21" s="69">
        <f>'Среднее-общая'!AD27</f>
        <v>0</v>
      </c>
      <c r="E21" s="71"/>
      <c r="F21" s="71"/>
      <c r="G21" s="110"/>
      <c r="H21" s="71"/>
      <c r="I21" s="71"/>
      <c r="J21" s="70"/>
      <c r="K21" s="70"/>
      <c r="L21" s="70"/>
      <c r="M21" s="76"/>
      <c r="N21" s="71"/>
    </row>
    <row r="22" spans="1:14" s="79" customFormat="1" ht="15" customHeight="1">
      <c r="A22" s="72">
        <v>20</v>
      </c>
      <c r="B22" s="77" t="s">
        <v>47</v>
      </c>
      <c r="C22" s="68">
        <f>'Среднее-общая'!V28</f>
        <v>2855.7</v>
      </c>
      <c r="D22" s="69">
        <f>'Среднее-общая'!AD28</f>
        <v>2318.3</v>
      </c>
      <c r="E22" s="71"/>
      <c r="F22" s="71"/>
      <c r="G22" s="110"/>
      <c r="H22" s="71"/>
      <c r="I22" s="71"/>
      <c r="J22" s="70"/>
      <c r="K22" s="70"/>
      <c r="L22" s="70"/>
      <c r="M22" s="65"/>
      <c r="N22" s="71"/>
    </row>
    <row r="23" spans="1:14" s="78" customFormat="1" ht="18.75" customHeight="1">
      <c r="A23" s="72">
        <v>21</v>
      </c>
      <c r="B23" s="77" t="s">
        <v>48</v>
      </c>
      <c r="C23" s="68">
        <f>'Среднее-общая'!V29</f>
        <v>2797.9</v>
      </c>
      <c r="D23" s="69">
        <f>'Среднее-общая'!AD29</f>
        <v>2597.1</v>
      </c>
      <c r="E23" s="71"/>
      <c r="F23" s="71"/>
      <c r="G23" s="110"/>
      <c r="H23" s="71"/>
      <c r="I23" s="71"/>
      <c r="J23" s="70"/>
      <c r="K23" s="70"/>
      <c r="L23" s="70"/>
      <c r="M23" s="76"/>
      <c r="N23" s="71"/>
    </row>
    <row r="24" spans="1:14" s="63" customFormat="1" ht="15.75">
      <c r="A24" s="66">
        <v>22</v>
      </c>
      <c r="B24" s="77" t="s">
        <v>49</v>
      </c>
      <c r="C24" s="68">
        <f>'Среднее-общая'!V30</f>
        <v>0</v>
      </c>
      <c r="D24" s="69">
        <f>'Среднее-общая'!AD30</f>
        <v>0</v>
      </c>
      <c r="E24" s="71"/>
      <c r="F24" s="71"/>
      <c r="G24" s="110"/>
      <c r="H24" s="71"/>
      <c r="I24" s="71"/>
      <c r="J24" s="70"/>
      <c r="K24" s="70"/>
      <c r="L24" s="70"/>
      <c r="M24" s="76"/>
      <c r="N24" s="71"/>
    </row>
    <row r="25" spans="1:14" s="63" customFormat="1" ht="15.75">
      <c r="A25" s="72">
        <v>23</v>
      </c>
      <c r="B25" s="77" t="s">
        <v>50</v>
      </c>
      <c r="C25" s="68">
        <f>'Среднее-общая'!V31</f>
        <v>0</v>
      </c>
      <c r="D25" s="69">
        <f>'Среднее-общая'!AD31</f>
        <v>0</v>
      </c>
      <c r="E25" s="71"/>
      <c r="F25" s="71"/>
      <c r="G25" s="110"/>
      <c r="H25" s="71"/>
      <c r="I25" s="71"/>
      <c r="J25" s="70"/>
      <c r="K25" s="70"/>
      <c r="L25" s="70"/>
      <c r="M25" s="76"/>
      <c r="N25" s="71"/>
    </row>
    <row r="26" spans="1:14" s="63" customFormat="1" ht="15.75">
      <c r="A26" s="72">
        <v>24</v>
      </c>
      <c r="B26" s="77" t="s">
        <v>51</v>
      </c>
      <c r="C26" s="68">
        <f>'Среднее-общая'!V32</f>
        <v>2791.6</v>
      </c>
      <c r="D26" s="69">
        <f>'Среднее-общая'!AD32</f>
        <v>2086.9</v>
      </c>
      <c r="E26" s="71"/>
      <c r="F26" s="71"/>
      <c r="G26" s="110"/>
      <c r="H26" s="71"/>
      <c r="I26" s="71"/>
      <c r="J26" s="70"/>
      <c r="K26" s="70"/>
      <c r="L26" s="70"/>
      <c r="M26" s="76"/>
      <c r="N26" s="71"/>
    </row>
    <row r="27" spans="1:14" s="63" customFormat="1" ht="19.5" customHeight="1">
      <c r="A27" s="66">
        <v>25</v>
      </c>
      <c r="B27" s="77" t="s">
        <v>52</v>
      </c>
      <c r="C27" s="68">
        <f>'Среднее-общая'!V33</f>
        <v>1405.5</v>
      </c>
      <c r="D27" s="69">
        <f>'Среднее-общая'!AD33</f>
        <v>1281.9</v>
      </c>
      <c r="E27" s="71"/>
      <c r="F27" s="71"/>
      <c r="G27" s="110"/>
      <c r="H27" s="71"/>
      <c r="I27" s="71"/>
      <c r="J27" s="70"/>
      <c r="K27" s="70"/>
      <c r="L27" s="70"/>
      <c r="M27" s="76"/>
      <c r="N27" s="71"/>
    </row>
    <row r="28" spans="1:14" s="63" customFormat="1" ht="18" customHeight="1">
      <c r="A28" s="72">
        <v>26</v>
      </c>
      <c r="B28" s="77" t="s">
        <v>53</v>
      </c>
      <c r="C28" s="68">
        <f>'Среднее-общая'!V34</f>
        <v>0</v>
      </c>
      <c r="D28" s="69">
        <f>'Среднее-общая'!AD34</f>
        <v>0</v>
      </c>
      <c r="E28" s="71"/>
      <c r="F28" s="71"/>
      <c r="G28" s="110"/>
      <c r="H28" s="71"/>
      <c r="I28" s="71"/>
      <c r="J28" s="70"/>
      <c r="K28" s="70"/>
      <c r="L28" s="70"/>
      <c r="M28" s="76"/>
      <c r="N28" s="71"/>
    </row>
    <row r="29" spans="1:14" s="79" customFormat="1" ht="18.75" customHeight="1">
      <c r="A29" s="72">
        <v>27</v>
      </c>
      <c r="B29" s="77" t="s">
        <v>54</v>
      </c>
      <c r="C29" s="68">
        <f>'Среднее-общая'!V35</f>
        <v>2804.6</v>
      </c>
      <c r="D29" s="69">
        <f>'Среднее-общая'!AD35</f>
        <v>2439</v>
      </c>
      <c r="E29" s="71"/>
      <c r="F29" s="71"/>
      <c r="G29" s="110"/>
      <c r="H29" s="71"/>
      <c r="I29" s="71"/>
      <c r="J29" s="70"/>
      <c r="K29" s="70"/>
      <c r="L29" s="70"/>
      <c r="M29" s="65"/>
      <c r="N29" s="71"/>
    </row>
    <row r="30" spans="1:14" s="63" customFormat="1" ht="16.5" customHeight="1">
      <c r="A30" s="66">
        <v>28</v>
      </c>
      <c r="B30" s="77" t="s">
        <v>55</v>
      </c>
      <c r="C30" s="68">
        <f>'Среднее-общая'!V36</f>
        <v>0</v>
      </c>
      <c r="D30" s="69">
        <f>'Среднее-общая'!AD36</f>
        <v>0</v>
      </c>
      <c r="E30" s="71"/>
      <c r="F30" s="71"/>
      <c r="G30" s="110"/>
      <c r="H30" s="71"/>
      <c r="I30" s="71"/>
      <c r="J30" s="70"/>
      <c r="K30" s="70"/>
      <c r="L30" s="70"/>
      <c r="M30" s="76"/>
      <c r="N30" s="71"/>
    </row>
    <row r="31" spans="1:14" s="63" customFormat="1" ht="15.75">
      <c r="A31" s="72">
        <v>29</v>
      </c>
      <c r="B31" s="77" t="s">
        <v>56</v>
      </c>
      <c r="C31" s="68">
        <f>'Среднее-общая'!V37</f>
        <v>2798</v>
      </c>
      <c r="D31" s="69">
        <f>'Среднее-общая'!AD37</f>
        <v>2600.7</v>
      </c>
      <c r="E31" s="71"/>
      <c r="F31" s="71"/>
      <c r="G31" s="110"/>
      <c r="H31" s="71"/>
      <c r="I31" s="71"/>
      <c r="J31" s="70"/>
      <c r="K31" s="70"/>
      <c r="L31" s="70"/>
      <c r="M31" s="76"/>
      <c r="N31" s="71"/>
    </row>
    <row r="32" spans="1:14" s="63" customFormat="1" ht="15.75">
      <c r="A32" s="72">
        <v>30</v>
      </c>
      <c r="B32" s="77" t="s">
        <v>57</v>
      </c>
      <c r="C32" s="68">
        <f>'Среднее-общая'!V38</f>
        <v>1386.2</v>
      </c>
      <c r="D32" s="69">
        <f>'Среднее-общая'!AD38</f>
        <v>1111.6</v>
      </c>
      <c r="E32" s="71"/>
      <c r="F32" s="71"/>
      <c r="G32" s="110"/>
      <c r="H32" s="71"/>
      <c r="I32" s="71"/>
      <c r="J32" s="70"/>
      <c r="K32" s="70"/>
      <c r="L32" s="70"/>
      <c r="M32" s="76"/>
      <c r="N32" s="71"/>
    </row>
    <row r="33" spans="1:14" s="63" customFormat="1" ht="15.75">
      <c r="A33" s="66">
        <v>31</v>
      </c>
      <c r="B33" s="77" t="s">
        <v>58</v>
      </c>
      <c r="C33" s="68">
        <f>'Среднее-общая'!V39</f>
        <v>0</v>
      </c>
      <c r="D33" s="69">
        <f>'Среднее-общая'!AD39</f>
        <v>0</v>
      </c>
      <c r="E33" s="71"/>
      <c r="F33" s="71"/>
      <c r="G33" s="110"/>
      <c r="H33" s="71"/>
      <c r="I33" s="71"/>
      <c r="J33" s="70"/>
      <c r="K33" s="70"/>
      <c r="L33" s="70"/>
      <c r="M33" s="76"/>
      <c r="N33" s="71"/>
    </row>
    <row r="34" spans="1:14" s="63" customFormat="1" ht="15.75">
      <c r="A34" s="72">
        <v>32</v>
      </c>
      <c r="B34" s="77" t="s">
        <v>59</v>
      </c>
      <c r="C34" s="68">
        <f>'Среднее-общая'!V40</f>
        <v>2778.8</v>
      </c>
      <c r="D34" s="69">
        <f>'Среднее-общая'!AD40</f>
        <v>2833.8999999999996</v>
      </c>
      <c r="E34" s="71"/>
      <c r="F34" s="71"/>
      <c r="G34" s="110"/>
      <c r="H34" s="71"/>
      <c r="I34" s="71"/>
      <c r="J34" s="70"/>
      <c r="K34" s="70"/>
      <c r="L34" s="70"/>
      <c r="M34" s="76"/>
      <c r="N34" s="71"/>
    </row>
    <row r="35" spans="1:14" s="63" customFormat="1" ht="22.5" customHeight="1">
      <c r="A35" s="72">
        <v>33</v>
      </c>
      <c r="B35" s="77" t="s">
        <v>60</v>
      </c>
      <c r="C35" s="68">
        <f>'Среднее-общая'!V41</f>
        <v>2804.6</v>
      </c>
      <c r="D35" s="69">
        <f>'Среднее-общая'!AD41</f>
        <v>2563.8</v>
      </c>
      <c r="E35" s="71"/>
      <c r="F35" s="71"/>
      <c r="G35" s="110"/>
      <c r="H35" s="71"/>
      <c r="I35" s="71"/>
      <c r="J35" s="70"/>
      <c r="K35" s="70"/>
      <c r="L35" s="70"/>
      <c r="M35" s="76"/>
      <c r="N35" s="71"/>
    </row>
    <row r="36" spans="1:14" s="63" customFormat="1" ht="21.75" customHeight="1">
      <c r="A36" s="66">
        <v>34</v>
      </c>
      <c r="B36" s="77" t="s">
        <v>61</v>
      </c>
      <c r="C36" s="68">
        <f>'Среднее-общая'!V42</f>
        <v>2849.3</v>
      </c>
      <c r="D36" s="69">
        <f>'Среднее-общая'!AD42</f>
        <v>2554.2</v>
      </c>
      <c r="E36" s="71"/>
      <c r="F36" s="71"/>
      <c r="G36" s="110"/>
      <c r="H36" s="71"/>
      <c r="I36" s="71"/>
      <c r="J36" s="70"/>
      <c r="K36" s="70"/>
      <c r="L36" s="70"/>
      <c r="M36" s="76"/>
      <c r="N36" s="71"/>
    </row>
    <row r="37" spans="1:14" s="78" customFormat="1" ht="21" customHeight="1">
      <c r="A37" s="72">
        <v>35</v>
      </c>
      <c r="B37" s="77" t="s">
        <v>62</v>
      </c>
      <c r="C37" s="68">
        <f>'Среднее-общая'!V43</f>
        <v>0</v>
      </c>
      <c r="D37" s="69">
        <f>'Среднее-общая'!AD43</f>
        <v>0</v>
      </c>
      <c r="E37" s="71"/>
      <c r="F37" s="71"/>
      <c r="G37" s="110"/>
      <c r="H37" s="71"/>
      <c r="I37" s="71"/>
      <c r="J37" s="70"/>
      <c r="K37" s="70"/>
      <c r="L37" s="70"/>
      <c r="M37" s="76"/>
      <c r="N37" s="71"/>
    </row>
    <row r="38" spans="1:14" s="78" customFormat="1" ht="31.5">
      <c r="A38" s="72">
        <v>36</v>
      </c>
      <c r="B38" s="77" t="s">
        <v>63</v>
      </c>
      <c r="C38" s="68">
        <f>'Среднее-общая'!V44</f>
        <v>0</v>
      </c>
      <c r="D38" s="69">
        <f>'Среднее-общая'!AD44</f>
        <v>0</v>
      </c>
      <c r="E38" s="71"/>
      <c r="F38" s="71"/>
      <c r="G38" s="110"/>
      <c r="H38" s="71"/>
      <c r="I38" s="71"/>
      <c r="J38" s="70"/>
      <c r="K38" s="70"/>
      <c r="L38" s="70"/>
      <c r="M38" s="76"/>
      <c r="N38" s="71"/>
    </row>
    <row r="39" spans="1:14" s="63" customFormat="1" ht="16.5" thickBot="1">
      <c r="A39" s="66">
        <v>37</v>
      </c>
      <c r="B39" s="80" t="s">
        <v>64</v>
      </c>
      <c r="C39" s="68">
        <f>'Среднее-общая'!V45</f>
        <v>0</v>
      </c>
      <c r="D39" s="69">
        <f>'Среднее-общая'!AD45</f>
        <v>0</v>
      </c>
      <c r="E39" s="71"/>
      <c r="F39" s="71"/>
      <c r="G39" s="110"/>
      <c r="H39" s="71"/>
      <c r="I39" s="71"/>
      <c r="J39" s="70"/>
      <c r="K39" s="70"/>
      <c r="L39" s="70"/>
      <c r="M39" s="76"/>
      <c r="N39" s="71"/>
    </row>
    <row r="40" spans="1:14" s="63" customFormat="1" ht="16.5" thickBot="1">
      <c r="A40" s="81"/>
      <c r="B40" s="82" t="s">
        <v>0</v>
      </c>
      <c r="C40" s="69">
        <f>SUM(C3:C39)</f>
        <v>68802.9</v>
      </c>
      <c r="D40" s="69">
        <f>SUM(D3:D39)</f>
        <v>61950.799999999996</v>
      </c>
      <c r="E40" s="71"/>
      <c r="F40" s="71"/>
      <c r="G40" s="71"/>
      <c r="H40" s="71"/>
      <c r="I40" s="71"/>
      <c r="J40" s="70"/>
      <c r="K40" s="64"/>
      <c r="L40" s="70"/>
      <c r="M40" s="71"/>
      <c r="N40" s="71"/>
    </row>
    <row r="41" spans="1:14" s="63" customFormat="1" ht="18" customHeight="1">
      <c r="A41" s="83"/>
      <c r="B41" s="8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1:14" s="63" customFormat="1" ht="15.75">
      <c r="A42" s="85"/>
      <c r="B42" s="86"/>
      <c r="D42" s="97"/>
      <c r="E42" s="64"/>
      <c r="F42" s="64"/>
      <c r="G42" s="64"/>
      <c r="H42" s="64"/>
      <c r="I42" s="70"/>
      <c r="J42" s="64"/>
      <c r="K42" s="64"/>
      <c r="L42" s="64"/>
      <c r="M42" s="64"/>
      <c r="N42" s="64"/>
    </row>
    <row r="43" spans="1:14" s="63" customFormat="1" ht="15.75">
      <c r="A43" s="85"/>
      <c r="B43" s="86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s="63" customFormat="1" ht="15.75">
      <c r="A44" s="85"/>
      <c r="B44" s="86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s="63" customFormat="1" ht="15.75">
      <c r="A45" s="85"/>
      <c r="B45" s="86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14" s="63" customFormat="1" ht="15.75">
      <c r="A46" s="85"/>
      <c r="B46" s="87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s="63" customFormat="1" ht="15.75">
      <c r="A47" s="85"/>
      <c r="B47" s="87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s="63" customFormat="1" ht="16.5" customHeight="1">
      <c r="A48" s="85"/>
      <c r="B48" s="86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1:14" s="63" customFormat="1" ht="15.75">
      <c r="A49" s="85"/>
      <c r="B49" s="86"/>
      <c r="E49" s="64"/>
      <c r="F49" s="64"/>
      <c r="G49" s="64"/>
      <c r="H49" s="64"/>
      <c r="I49" s="64"/>
      <c r="J49" s="64"/>
      <c r="K49" s="64"/>
      <c r="L49" s="64"/>
      <c r="M49" s="64"/>
      <c r="N49" s="64"/>
    </row>
    <row r="50" spans="1:14" s="63" customFormat="1" ht="15.75">
      <c r="A50" s="85"/>
      <c r="B50" s="86"/>
      <c r="E50" s="64"/>
      <c r="F50" s="64"/>
      <c r="G50" s="64"/>
      <c r="H50" s="64"/>
      <c r="I50" s="64"/>
      <c r="J50" s="64"/>
      <c r="K50" s="64"/>
      <c r="L50" s="64"/>
      <c r="M50" s="64"/>
      <c r="N50" s="64"/>
    </row>
    <row r="51" spans="1:14" s="63" customFormat="1" ht="15.75">
      <c r="A51" s="85"/>
      <c r="B51" s="86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spans="1:14" s="63" customFormat="1" ht="15.75">
      <c r="A52" s="85"/>
      <c r="B52" s="86"/>
      <c r="E52" s="64"/>
      <c r="F52" s="64"/>
      <c r="G52" s="64"/>
      <c r="H52" s="64"/>
      <c r="I52" s="64"/>
      <c r="J52" s="64"/>
      <c r="K52" s="64"/>
      <c r="L52" s="64"/>
      <c r="M52" s="64"/>
      <c r="N52" s="64"/>
    </row>
    <row r="53" spans="1:14" s="63" customFormat="1" ht="15.75">
      <c r="A53" s="85"/>
      <c r="B53" s="86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s="63" customFormat="1" ht="15.75">
      <c r="A54" s="85"/>
      <c r="B54" s="88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1:14" s="89" customFormat="1" ht="16.5" customHeight="1">
      <c r="A55" s="146"/>
      <c r="B55" s="146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2" ht="15.75">
      <c r="A56" s="85"/>
      <c r="B56" s="87"/>
    </row>
    <row r="57" spans="1:2" ht="15.75">
      <c r="A57" s="85"/>
      <c r="B57" s="87"/>
    </row>
    <row r="58" spans="1:2" ht="15.75">
      <c r="A58" s="85"/>
      <c r="B58" s="87"/>
    </row>
    <row r="59" spans="1:2" ht="15.75">
      <c r="A59" s="85"/>
      <c r="B59" s="87"/>
    </row>
    <row r="60" spans="1:2" ht="18" customHeight="1">
      <c r="A60" s="85"/>
      <c r="B60" s="87"/>
    </row>
    <row r="61" spans="1:2" ht="15.75">
      <c r="A61" s="85"/>
      <c r="B61" s="87"/>
    </row>
    <row r="62" spans="1:2" ht="15.75">
      <c r="A62" s="85"/>
      <c r="B62" s="87"/>
    </row>
    <row r="63" spans="1:2" ht="15.75">
      <c r="A63" s="85"/>
      <c r="B63" s="87"/>
    </row>
    <row r="64" spans="1:2" ht="15.75">
      <c r="A64" s="85"/>
      <c r="B64" s="87"/>
    </row>
    <row r="65" spans="1:2" ht="15.75">
      <c r="A65" s="85"/>
      <c r="B65" s="87"/>
    </row>
    <row r="66" spans="1:2" ht="15.75">
      <c r="A66" s="85"/>
      <c r="B66" s="86"/>
    </row>
    <row r="67" spans="1:2" ht="15.75">
      <c r="A67" s="85"/>
      <c r="B67" s="86"/>
    </row>
    <row r="68" spans="1:2" ht="15.75">
      <c r="A68" s="85"/>
      <c r="B68" s="86"/>
    </row>
    <row r="69" spans="1:2" ht="15.75">
      <c r="A69" s="85"/>
      <c r="B69" s="86"/>
    </row>
    <row r="70" spans="1:2" ht="15.75">
      <c r="A70" s="85"/>
      <c r="B70" s="86"/>
    </row>
    <row r="71" spans="1:2" ht="15.75">
      <c r="A71" s="85"/>
      <c r="B71" s="86"/>
    </row>
    <row r="72" spans="1:2" ht="15.75">
      <c r="A72" s="85"/>
      <c r="B72" s="86"/>
    </row>
    <row r="73" spans="1:2" ht="15.75">
      <c r="A73" s="85"/>
      <c r="B73" s="86"/>
    </row>
    <row r="74" spans="1:2" ht="15.75">
      <c r="A74" s="85"/>
      <c r="B74" s="86"/>
    </row>
    <row r="75" spans="1:2" ht="15.75">
      <c r="A75" s="85"/>
      <c r="B75" s="86"/>
    </row>
    <row r="76" spans="1:2" ht="15.75">
      <c r="A76" s="85"/>
      <c r="B76" s="86"/>
    </row>
    <row r="77" spans="1:2" ht="15.75">
      <c r="A77" s="85"/>
      <c r="B77" s="86"/>
    </row>
    <row r="78" spans="1:2" ht="15.75">
      <c r="A78" s="85"/>
      <c r="B78" s="86"/>
    </row>
    <row r="79" spans="1:2" ht="15.75">
      <c r="A79" s="85"/>
      <c r="B79" s="86"/>
    </row>
    <row r="80" spans="1:2" ht="15.75">
      <c r="A80" s="85"/>
      <c r="B80" s="86"/>
    </row>
    <row r="81" spans="1:2" ht="15.75">
      <c r="A81" s="85"/>
      <c r="B81" s="86"/>
    </row>
    <row r="82" spans="1:2" ht="15.75">
      <c r="A82" s="85"/>
      <c r="B82" s="86"/>
    </row>
    <row r="83" spans="1:2" ht="15.75">
      <c r="A83" s="85"/>
      <c r="B83" s="86"/>
    </row>
    <row r="84" spans="1:2" ht="15.75">
      <c r="A84" s="85"/>
      <c r="B84" s="86"/>
    </row>
    <row r="85" spans="1:2" ht="15.75">
      <c r="A85" s="85"/>
      <c r="B85" s="86"/>
    </row>
    <row r="86" spans="1:2" ht="15.75">
      <c r="A86" s="85"/>
      <c r="B86" s="86"/>
    </row>
    <row r="87" spans="1:2" ht="15.75">
      <c r="A87" s="85"/>
      <c r="B87" s="86"/>
    </row>
    <row r="88" spans="1:2" ht="15.75">
      <c r="A88" s="85"/>
      <c r="B88" s="86"/>
    </row>
    <row r="89" spans="1:2" ht="15.75">
      <c r="A89" s="85"/>
      <c r="B89" s="86"/>
    </row>
    <row r="90" spans="1:2" ht="15.75">
      <c r="A90" s="85"/>
      <c r="B90" s="86"/>
    </row>
    <row r="91" spans="1:2" ht="15.75">
      <c r="A91" s="85"/>
      <c r="B91" s="86"/>
    </row>
    <row r="92" spans="1:2" ht="15.75">
      <c r="A92" s="85"/>
      <c r="B92" s="86"/>
    </row>
    <row r="93" spans="1:2" ht="15.75">
      <c r="A93" s="85"/>
      <c r="B93" s="86"/>
    </row>
    <row r="94" spans="1:2" ht="15.75">
      <c r="A94" s="85"/>
      <c r="B94" s="86"/>
    </row>
    <row r="95" spans="1:2" ht="15.75">
      <c r="A95" s="85"/>
      <c r="B95" s="86"/>
    </row>
    <row r="96" spans="1:2" ht="15.75">
      <c r="A96" s="85"/>
      <c r="B96" s="86"/>
    </row>
    <row r="97" spans="1:2" ht="15.75">
      <c r="A97" s="85"/>
      <c r="B97" s="86"/>
    </row>
    <row r="98" spans="1:2" ht="15.75">
      <c r="A98" s="85"/>
      <c r="B98" s="86"/>
    </row>
    <row r="99" spans="1:2" ht="15.75">
      <c r="A99" s="85"/>
      <c r="B99" s="86"/>
    </row>
    <row r="100" spans="1:2" ht="15.75">
      <c r="A100" s="92"/>
      <c r="B100" s="93"/>
    </row>
    <row r="101" spans="1:2" ht="18.75">
      <c r="A101" s="94"/>
      <c r="B101" s="94"/>
    </row>
    <row r="102" spans="1:2" ht="12.75">
      <c r="A102" s="92"/>
      <c r="B102" s="92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="71" zoomScaleNormal="74" zoomScaleSheetLayoutView="71" zoomScalePageLayoutView="0" workbookViewId="0" topLeftCell="A10">
      <selection activeCell="C21" sqref="C21"/>
    </sheetView>
  </sheetViews>
  <sheetFormatPr defaultColWidth="9.140625" defaultRowHeight="12.75"/>
  <cols>
    <col min="1" max="1" width="9.00390625" style="91" customWidth="1"/>
    <col min="2" max="2" width="36.140625" style="91" customWidth="1"/>
    <col min="3" max="3" width="52.8515625" style="91" customWidth="1"/>
    <col min="4" max="4" width="70.00390625" style="91" customWidth="1"/>
    <col min="5" max="5" width="29.00390625" style="92" customWidth="1"/>
    <col min="6" max="6" width="32.421875" style="92" customWidth="1"/>
    <col min="7" max="7" width="23.57421875" style="92" customWidth="1"/>
    <col min="8" max="8" width="16.57421875" style="92" customWidth="1"/>
    <col min="9" max="9" width="17.8515625" style="92" customWidth="1"/>
    <col min="10" max="10" width="24.57421875" style="92" customWidth="1"/>
    <col min="11" max="11" width="16.57421875" style="92" customWidth="1"/>
    <col min="12" max="16384" width="9.140625" style="91" customWidth="1"/>
  </cols>
  <sheetData>
    <row r="1" ht="18.75">
      <c r="D1" s="104" t="s">
        <v>72</v>
      </c>
    </row>
    <row r="2" spans="1:11" s="63" customFormat="1" ht="65.25" customHeight="1">
      <c r="A2" s="148" t="s">
        <v>75</v>
      </c>
      <c r="B2" s="148"/>
      <c r="C2" s="148"/>
      <c r="D2" s="148"/>
      <c r="E2" s="111"/>
      <c r="F2" s="111"/>
      <c r="G2" s="64"/>
      <c r="H2" s="64"/>
      <c r="I2" s="64"/>
      <c r="J2" s="64"/>
      <c r="K2" s="64"/>
    </row>
    <row r="3" spans="1:11" s="63" customFormat="1" ht="140.25" customHeight="1">
      <c r="A3" s="102" t="s">
        <v>1</v>
      </c>
      <c r="B3" s="101" t="s">
        <v>27</v>
      </c>
      <c r="C3" s="100" t="s">
        <v>76</v>
      </c>
      <c r="D3" s="106" t="s">
        <v>77</v>
      </c>
      <c r="E3" s="109"/>
      <c r="F3" s="109"/>
      <c r="G3" s="109"/>
      <c r="H3" s="64"/>
      <c r="I3" s="65"/>
      <c r="J3" s="65"/>
      <c r="K3" s="65"/>
    </row>
    <row r="4" spans="1:11" s="63" customFormat="1" ht="15.75">
      <c r="A4" s="66">
        <v>1</v>
      </c>
      <c r="B4" s="67" t="s">
        <v>28</v>
      </c>
      <c r="C4" s="68">
        <f>'Свод по среднему'!C3+'[1]Свод '!$C3+'[2]Свод'!$C3</f>
        <v>31542.5</v>
      </c>
      <c r="D4" s="69">
        <f>'Свод по среднему'!D3+'[3]Свод '!$D3+'[4]Свод'!$D3</f>
        <v>31044.800000000003</v>
      </c>
      <c r="E4" s="71"/>
      <c r="F4" s="71"/>
      <c r="G4" s="71"/>
      <c r="H4" s="70"/>
      <c r="I4" s="70"/>
      <c r="J4" s="71"/>
      <c r="K4" s="71"/>
    </row>
    <row r="5" spans="1:11" s="63" customFormat="1" ht="15.75">
      <c r="A5" s="72">
        <v>2</v>
      </c>
      <c r="B5" s="67" t="s">
        <v>29</v>
      </c>
      <c r="C5" s="68">
        <f>'Свод по среднему'!C4+'[1]Свод '!$C4+'[2]Свод'!$C4</f>
        <v>39261.600000000006</v>
      </c>
      <c r="D5" s="69">
        <f>'Свод по среднему'!D4+'[3]Свод '!$D4+'[4]Свод'!$D4</f>
        <v>36029.4</v>
      </c>
      <c r="E5" s="71"/>
      <c r="F5" s="71"/>
      <c r="G5" s="71"/>
      <c r="H5" s="70"/>
      <c r="I5" s="70"/>
      <c r="J5" s="71"/>
      <c r="K5" s="71"/>
    </row>
    <row r="6" spans="1:11" s="63" customFormat="1" ht="15.75">
      <c r="A6" s="72">
        <v>3</v>
      </c>
      <c r="B6" s="67" t="s">
        <v>30</v>
      </c>
      <c r="C6" s="68">
        <f>'Свод по среднему'!C5+'[1]Свод '!$C5+'[2]Свод'!$C5</f>
        <v>35012.5</v>
      </c>
      <c r="D6" s="69">
        <f>'Свод по среднему'!D5+'[3]Свод '!$D5+'[4]Свод'!$D5</f>
        <v>29697.5</v>
      </c>
      <c r="E6" s="71"/>
      <c r="F6" s="71"/>
      <c r="G6" s="71"/>
      <c r="H6" s="70"/>
      <c r="I6" s="70"/>
      <c r="J6" s="71"/>
      <c r="K6" s="71"/>
    </row>
    <row r="7" spans="1:11" s="63" customFormat="1" ht="15.75">
      <c r="A7" s="66">
        <v>4</v>
      </c>
      <c r="B7" s="67" t="s">
        <v>31</v>
      </c>
      <c r="C7" s="68">
        <f>'Свод по среднему'!C6+'[1]Свод '!$C6+'[2]Свод'!$C6</f>
        <v>24650.6</v>
      </c>
      <c r="D7" s="69">
        <f>'Свод по среднему'!D6+'[3]Свод '!$D6+'[4]Свод'!$D6</f>
        <v>20567.699999999997</v>
      </c>
      <c r="E7" s="71"/>
      <c r="F7" s="71"/>
      <c r="G7" s="71"/>
      <c r="H7" s="70"/>
      <c r="I7" s="70"/>
      <c r="J7" s="71"/>
      <c r="K7" s="71"/>
    </row>
    <row r="8" spans="1:11" s="63" customFormat="1" ht="15.75">
      <c r="A8" s="72">
        <v>5</v>
      </c>
      <c r="B8" s="67" t="s">
        <v>32</v>
      </c>
      <c r="C8" s="68">
        <f>'Свод по среднему'!C7+'[1]Свод '!$C7+'[2]Свод'!$C7</f>
        <v>5390.5</v>
      </c>
      <c r="D8" s="69">
        <f>'Свод по среднему'!D7+'[3]Свод '!$D7+'[4]Свод'!$D7</f>
        <v>6028.299999999999</v>
      </c>
      <c r="E8" s="71"/>
      <c r="F8" s="71"/>
      <c r="G8" s="71"/>
      <c r="H8" s="70"/>
      <c r="I8" s="70"/>
      <c r="J8" s="71"/>
      <c r="K8" s="71"/>
    </row>
    <row r="9" spans="1:11" s="63" customFormat="1" ht="15.75">
      <c r="A9" s="72">
        <v>6</v>
      </c>
      <c r="B9" s="67" t="s">
        <v>33</v>
      </c>
      <c r="C9" s="68">
        <f>'Свод по среднему'!C8+'[1]Свод '!$C8+'[2]Свод'!$C8</f>
        <v>34170</v>
      </c>
      <c r="D9" s="69">
        <f>'Свод по среднему'!D8+'[3]Свод '!$D8+'[4]Свод'!$D8</f>
        <v>32177.6</v>
      </c>
      <c r="E9" s="71"/>
      <c r="F9" s="71"/>
      <c r="G9" s="71"/>
      <c r="H9" s="70"/>
      <c r="I9" s="70"/>
      <c r="J9" s="73"/>
      <c r="K9" s="71"/>
    </row>
    <row r="10" spans="1:11" s="63" customFormat="1" ht="15.75" customHeight="1">
      <c r="A10" s="66">
        <v>7</v>
      </c>
      <c r="B10" s="67" t="s">
        <v>34</v>
      </c>
      <c r="C10" s="68">
        <f>'Свод по среднему'!C9+'[1]Свод '!$C9+'[2]Свод'!$C9</f>
        <v>41896.700000000004</v>
      </c>
      <c r="D10" s="69">
        <f>'Свод по среднему'!D9+'[3]Свод '!$D9+'[4]Свод'!$D9</f>
        <v>37445.2</v>
      </c>
      <c r="E10" s="71"/>
      <c r="F10" s="71"/>
      <c r="G10" s="71"/>
      <c r="H10" s="70"/>
      <c r="I10" s="70"/>
      <c r="J10" s="73"/>
      <c r="K10" s="71"/>
    </row>
    <row r="11" spans="1:11" s="75" customFormat="1" ht="15.75">
      <c r="A11" s="72">
        <v>8</v>
      </c>
      <c r="B11" s="67" t="s">
        <v>35</v>
      </c>
      <c r="C11" s="68">
        <f>'Свод по среднему'!C10+'[1]Свод '!$C10+'[2]Свод'!$C10</f>
        <v>46704.5</v>
      </c>
      <c r="D11" s="69">
        <f>'Свод по среднему'!D10+'[3]Свод '!$D10+'[4]Свод'!$D10</f>
        <v>41238.7</v>
      </c>
      <c r="E11" s="71"/>
      <c r="F11" s="71"/>
      <c r="G11" s="71"/>
      <c r="H11" s="70"/>
      <c r="I11" s="70"/>
      <c r="J11" s="74"/>
      <c r="K11" s="71"/>
    </row>
    <row r="12" spans="1:11" s="63" customFormat="1" ht="15.75">
      <c r="A12" s="72">
        <v>9</v>
      </c>
      <c r="B12" s="67" t="s">
        <v>36</v>
      </c>
      <c r="C12" s="68">
        <f>'Свод по среднему'!C11+'[1]Свод '!$C11+'[2]Свод'!$C11</f>
        <v>8448.3</v>
      </c>
      <c r="D12" s="69">
        <f>'Свод по среднему'!D11+'[3]Свод '!$D11+'[4]Свод'!$D11</f>
        <v>6213.5</v>
      </c>
      <c r="E12" s="71"/>
      <c r="F12" s="71"/>
      <c r="G12" s="71"/>
      <c r="H12" s="70"/>
      <c r="I12" s="70"/>
      <c r="J12" s="76"/>
      <c r="K12" s="71"/>
    </row>
    <row r="13" spans="1:11" s="63" customFormat="1" ht="15.75">
      <c r="A13" s="66">
        <v>10</v>
      </c>
      <c r="B13" s="77" t="s">
        <v>37</v>
      </c>
      <c r="C13" s="68">
        <f>'Свод по среднему'!C12+'[1]Свод '!$C12+'[2]Свод'!$C12</f>
        <v>15560.600000000002</v>
      </c>
      <c r="D13" s="69">
        <f>'Свод по среднему'!D12+'[3]Свод '!$D12+'[4]Свод'!$D12</f>
        <v>15154.1</v>
      </c>
      <c r="E13" s="71"/>
      <c r="F13" s="71"/>
      <c r="G13" s="71"/>
      <c r="H13" s="70"/>
      <c r="I13" s="70"/>
      <c r="J13" s="71"/>
      <c r="K13" s="71"/>
    </row>
    <row r="14" spans="1:11" s="63" customFormat="1" ht="15.75">
      <c r="A14" s="72">
        <v>11</v>
      </c>
      <c r="B14" s="77" t="s">
        <v>38</v>
      </c>
      <c r="C14" s="68">
        <f>'Свод по среднему'!C13+'[1]Свод '!$C13+'[2]Свод'!$C13</f>
        <v>14809.3</v>
      </c>
      <c r="D14" s="69">
        <f>'Свод по среднему'!D13+'[3]Свод '!$D13+'[4]Свод'!$D13</f>
        <v>16613.399999999998</v>
      </c>
      <c r="E14" s="71"/>
      <c r="F14" s="71"/>
      <c r="G14" s="71"/>
      <c r="H14" s="70"/>
      <c r="I14" s="70"/>
      <c r="J14" s="71"/>
      <c r="K14" s="71"/>
    </row>
    <row r="15" spans="1:11" s="63" customFormat="1" ht="15.75">
      <c r="A15" s="72">
        <v>12</v>
      </c>
      <c r="B15" s="77" t="s">
        <v>39</v>
      </c>
      <c r="C15" s="68">
        <f>'Свод по среднему'!C14+'[1]Свод '!$C14+'[2]Свод'!$C14</f>
        <v>18803.2</v>
      </c>
      <c r="D15" s="69">
        <f>'Свод по среднему'!D14+'[3]Свод '!$D14+'[4]Свод'!$D14</f>
        <v>18030.699999999997</v>
      </c>
      <c r="E15" s="71"/>
      <c r="F15" s="71"/>
      <c r="G15" s="71"/>
      <c r="H15" s="70"/>
      <c r="I15" s="70"/>
      <c r="J15" s="71"/>
      <c r="K15" s="71"/>
    </row>
    <row r="16" spans="1:11" s="63" customFormat="1" ht="15.75">
      <c r="A16" s="66">
        <v>13</v>
      </c>
      <c r="B16" s="77" t="s">
        <v>40</v>
      </c>
      <c r="C16" s="68">
        <f>'Свод по среднему'!C15+'[1]Свод '!$C15+'[2]Свод'!$C15</f>
        <v>44478.3</v>
      </c>
      <c r="D16" s="69">
        <f>'Свод по среднему'!D15+'[3]Свод '!$D15+'[4]Свод'!$D15</f>
        <v>35942.3</v>
      </c>
      <c r="E16" s="73"/>
      <c r="F16" s="71"/>
      <c r="G16" s="71"/>
      <c r="H16" s="70"/>
      <c r="I16" s="70"/>
      <c r="J16" s="71"/>
      <c r="K16" s="71"/>
    </row>
    <row r="17" spans="1:11" s="63" customFormat="1" ht="19.5" customHeight="1">
      <c r="A17" s="72">
        <v>14</v>
      </c>
      <c r="B17" s="77" t="s">
        <v>41</v>
      </c>
      <c r="C17" s="68">
        <f>'Свод по среднему'!C16+'[1]Свод '!$C16+'[2]Свод'!$C16</f>
        <v>11781.7</v>
      </c>
      <c r="D17" s="69">
        <f>'Свод по среднему'!D16+'[3]Свод '!$D16+'[4]Свод'!$D16</f>
        <v>10890.2</v>
      </c>
      <c r="E17" s="71"/>
      <c r="F17" s="71"/>
      <c r="G17" s="71"/>
      <c r="H17" s="70"/>
      <c r="I17" s="70"/>
      <c r="J17" s="76"/>
      <c r="K17" s="71"/>
    </row>
    <row r="18" spans="1:11" s="63" customFormat="1" ht="15.75">
      <c r="A18" s="72">
        <v>15</v>
      </c>
      <c r="B18" s="77" t="s">
        <v>42</v>
      </c>
      <c r="C18" s="68">
        <f>'Свод по среднему'!C17+'[1]Свод '!$C17+'[2]Свод'!$C17</f>
        <v>29756.399999999998</v>
      </c>
      <c r="D18" s="69">
        <f>'Свод по среднему'!D17+'[3]Свод '!$D17+'[4]Свод'!$D17</f>
        <v>22591.600000000002</v>
      </c>
      <c r="E18" s="71"/>
      <c r="F18" s="71"/>
      <c r="G18" s="71"/>
      <c r="H18" s="70"/>
      <c r="I18" s="70"/>
      <c r="J18" s="71"/>
      <c r="K18" s="71"/>
    </row>
    <row r="19" spans="1:11" s="78" customFormat="1" ht="15.75" customHeight="1">
      <c r="A19" s="66">
        <v>16</v>
      </c>
      <c r="B19" s="77" t="s">
        <v>43</v>
      </c>
      <c r="C19" s="68">
        <f>'Свод по среднему'!C18+'[1]Свод '!$C18+'[2]Свод'!$C18</f>
        <v>14144.5</v>
      </c>
      <c r="D19" s="69">
        <f>'Свод по среднему'!D18+'[3]Свод '!$D18+'[4]Свод'!$D18</f>
        <v>12573.599999999999</v>
      </c>
      <c r="E19" s="71"/>
      <c r="F19" s="71"/>
      <c r="G19" s="71"/>
      <c r="H19" s="70"/>
      <c r="I19" s="70"/>
      <c r="J19" s="71"/>
      <c r="K19" s="71"/>
    </row>
    <row r="20" spans="1:11" s="63" customFormat="1" ht="15.75">
      <c r="A20" s="72">
        <v>17</v>
      </c>
      <c r="B20" s="77" t="s">
        <v>44</v>
      </c>
      <c r="C20" s="68">
        <f>'Свод по среднему'!C19+'[1]Свод '!$C19+'[2]Свод'!$C19</f>
        <v>10264</v>
      </c>
      <c r="D20" s="69">
        <f>'Свод по среднему'!D19+'[3]Свод '!$D19+'[4]Свод'!$D19</f>
        <v>7226.7</v>
      </c>
      <c r="E20" s="71"/>
      <c r="F20" s="71"/>
      <c r="G20" s="71"/>
      <c r="H20" s="70"/>
      <c r="I20" s="70"/>
      <c r="J20" s="71"/>
      <c r="K20" s="71"/>
    </row>
    <row r="21" spans="1:11" s="63" customFormat="1" ht="15.75">
      <c r="A21" s="72">
        <v>18</v>
      </c>
      <c r="B21" s="77" t="s">
        <v>45</v>
      </c>
      <c r="C21" s="68">
        <f>'Свод по среднему'!C20+'[1]Свод '!$C20+'[2]Свод'!$C20</f>
        <v>42485.8</v>
      </c>
      <c r="D21" s="69">
        <f>'Свод по среднему'!D20+'[3]Свод '!$D20+'[4]Свод'!$D20</f>
        <v>40321</v>
      </c>
      <c r="E21" s="71"/>
      <c r="F21" s="71"/>
      <c r="G21" s="71"/>
      <c r="H21" s="70"/>
      <c r="I21" s="70"/>
      <c r="J21" s="71"/>
      <c r="K21" s="71"/>
    </row>
    <row r="22" spans="1:11" s="63" customFormat="1" ht="15.75">
      <c r="A22" s="66">
        <v>19</v>
      </c>
      <c r="B22" s="77" t="s">
        <v>46</v>
      </c>
      <c r="C22" s="68">
        <f>'Свод по среднему'!C21+'[1]Свод '!$C21+'[2]Свод'!$C21</f>
        <v>9610.5</v>
      </c>
      <c r="D22" s="69">
        <f>'Свод по среднему'!D21+'[3]Свод '!$D21+'[4]Свод'!$D21</f>
        <v>9125.9</v>
      </c>
      <c r="E22" s="71"/>
      <c r="F22" s="71"/>
      <c r="G22" s="71"/>
      <c r="H22" s="70"/>
      <c r="I22" s="70"/>
      <c r="J22" s="76"/>
      <c r="K22" s="71"/>
    </row>
    <row r="23" spans="1:11" s="79" customFormat="1" ht="15" customHeight="1">
      <c r="A23" s="72">
        <v>20</v>
      </c>
      <c r="B23" s="77" t="s">
        <v>47</v>
      </c>
      <c r="C23" s="68">
        <f>'Свод по среднему'!C22+'[1]Свод '!$C22+'[2]Свод'!$C22</f>
        <v>22592.200000000004</v>
      </c>
      <c r="D23" s="69">
        <f>'Свод по среднему'!D22+'[3]Свод '!$D22+'[4]Свод'!$D22</f>
        <v>18324.5</v>
      </c>
      <c r="E23" s="71"/>
      <c r="F23" s="71"/>
      <c r="G23" s="71"/>
      <c r="H23" s="70"/>
      <c r="I23" s="70"/>
      <c r="J23" s="65"/>
      <c r="K23" s="71"/>
    </row>
    <row r="24" spans="1:11" s="78" customFormat="1" ht="18.75" customHeight="1">
      <c r="A24" s="72">
        <v>21</v>
      </c>
      <c r="B24" s="77" t="s">
        <v>48</v>
      </c>
      <c r="C24" s="68">
        <f>'Свод по среднему'!C23+'[1]Свод '!$C23+'[2]Свод'!$C23</f>
        <v>12438.1</v>
      </c>
      <c r="D24" s="69">
        <f>'Свод по среднему'!D23+'[3]Свод '!$D23+'[4]Свод'!$D23</f>
        <v>11552.9</v>
      </c>
      <c r="E24" s="71"/>
      <c r="F24" s="71"/>
      <c r="G24" s="71"/>
      <c r="H24" s="70"/>
      <c r="I24" s="70"/>
      <c r="J24" s="76"/>
      <c r="K24" s="71"/>
    </row>
    <row r="25" spans="1:11" s="63" customFormat="1" ht="15.75">
      <c r="A25" s="66">
        <v>22</v>
      </c>
      <c r="B25" s="77" t="s">
        <v>49</v>
      </c>
      <c r="C25" s="68">
        <f>'Свод по среднему'!C24+'[1]Свод '!$C24+'[2]Свод'!$C24</f>
        <v>6816.700000000001</v>
      </c>
      <c r="D25" s="69">
        <f>'Свод по среднему'!D24+'[3]Свод '!$D24+'[4]Свод'!$D24</f>
        <v>6208.4</v>
      </c>
      <c r="E25" s="71"/>
      <c r="F25" s="71"/>
      <c r="G25" s="71"/>
      <c r="H25" s="70"/>
      <c r="I25" s="70"/>
      <c r="J25" s="76"/>
      <c r="K25" s="71"/>
    </row>
    <row r="26" spans="1:11" s="63" customFormat="1" ht="15.75">
      <c r="A26" s="72">
        <v>23</v>
      </c>
      <c r="B26" s="77" t="s">
        <v>50</v>
      </c>
      <c r="C26" s="68">
        <f>'Свод по среднему'!C25+'[1]Свод '!$C25+'[2]Свод'!$C25</f>
        <v>8551.2</v>
      </c>
      <c r="D26" s="69">
        <f>'Свод по среднему'!D25+'[3]Свод '!$D25+'[4]Свод'!$D25</f>
        <v>8279.1</v>
      </c>
      <c r="E26" s="71"/>
      <c r="F26" s="71"/>
      <c r="G26" s="71"/>
      <c r="H26" s="70"/>
      <c r="I26" s="70"/>
      <c r="J26" s="76"/>
      <c r="K26" s="71"/>
    </row>
    <row r="27" spans="1:11" s="63" customFormat="1" ht="15.75">
      <c r="A27" s="72">
        <v>24</v>
      </c>
      <c r="B27" s="77" t="s">
        <v>51</v>
      </c>
      <c r="C27" s="68">
        <f>'Свод по среднему'!C26+'[1]Свод '!$C26+'[2]Свод'!$C26</f>
        <v>14402.1</v>
      </c>
      <c r="D27" s="69">
        <f>'Свод по среднему'!D26+'[3]Свод '!$D26+'[4]Свод'!$D26</f>
        <v>10748.4</v>
      </c>
      <c r="E27" s="71"/>
      <c r="F27" s="71"/>
      <c r="G27" s="71"/>
      <c r="H27" s="70"/>
      <c r="I27" s="70"/>
      <c r="J27" s="76"/>
      <c r="K27" s="71"/>
    </row>
    <row r="28" spans="1:11" s="63" customFormat="1" ht="19.5" customHeight="1">
      <c r="A28" s="66">
        <v>25</v>
      </c>
      <c r="B28" s="77" t="s">
        <v>52</v>
      </c>
      <c r="C28" s="68">
        <f>'Свод по среднему'!C27+'[1]Свод '!$C27+'[2]Свод'!$C27</f>
        <v>12189.3</v>
      </c>
      <c r="D28" s="69">
        <f>'Свод по среднему'!D27+'[3]Свод '!$D27+'[4]Свод'!$D27</f>
        <v>11095.2</v>
      </c>
      <c r="E28" s="71"/>
      <c r="F28" s="71"/>
      <c r="G28" s="71"/>
      <c r="H28" s="70"/>
      <c r="I28" s="70"/>
      <c r="J28" s="76"/>
      <c r="K28" s="71"/>
    </row>
    <row r="29" spans="1:11" s="63" customFormat="1" ht="18" customHeight="1">
      <c r="A29" s="72">
        <v>26</v>
      </c>
      <c r="B29" s="77" t="s">
        <v>53</v>
      </c>
      <c r="C29" s="68">
        <f>'Свод по среднему'!C28+'[1]Свод '!$C28+'[2]Свод'!$C28</f>
        <v>9230.300000000001</v>
      </c>
      <c r="D29" s="69">
        <f>'Свод по среднему'!D28+'[3]Свод '!$D28+'[4]Свод'!$D28</f>
        <v>6782.5</v>
      </c>
      <c r="E29" s="71"/>
      <c r="F29" s="71"/>
      <c r="G29" s="71"/>
      <c r="H29" s="70"/>
      <c r="I29" s="70"/>
      <c r="J29" s="76"/>
      <c r="K29" s="71"/>
    </row>
    <row r="30" spans="1:11" s="79" customFormat="1" ht="18.75" customHeight="1">
      <c r="A30" s="72">
        <v>27</v>
      </c>
      <c r="B30" s="77" t="s">
        <v>54</v>
      </c>
      <c r="C30" s="68">
        <f>'Свод по среднему'!C29+'[1]Свод '!$C29+'[2]Свод'!$C29</f>
        <v>13346.4</v>
      </c>
      <c r="D30" s="69">
        <f>'Свод по среднему'!D29+'[3]Свод '!$D29+'[4]Свод'!$D29</f>
        <v>11631.5</v>
      </c>
      <c r="E30" s="71"/>
      <c r="F30" s="71"/>
      <c r="G30" s="71"/>
      <c r="H30" s="70"/>
      <c r="I30" s="70"/>
      <c r="J30" s="65"/>
      <c r="K30" s="71"/>
    </row>
    <row r="31" spans="1:11" s="63" customFormat="1" ht="16.5" customHeight="1">
      <c r="A31" s="66">
        <v>28</v>
      </c>
      <c r="B31" s="77" t="s">
        <v>55</v>
      </c>
      <c r="C31" s="68">
        <f>'Свод по среднему'!C30+'[1]Свод '!$C30+'[2]Свод'!$C30</f>
        <v>8499.9</v>
      </c>
      <c r="D31" s="69">
        <f>'Свод по среднему'!D30+'[3]Свод '!$D30+'[4]Свод'!$D30</f>
        <v>6614.2</v>
      </c>
      <c r="E31" s="71"/>
      <c r="F31" s="71"/>
      <c r="G31" s="71"/>
      <c r="H31" s="70"/>
      <c r="I31" s="70"/>
      <c r="J31" s="76"/>
      <c r="K31" s="71"/>
    </row>
    <row r="32" spans="1:11" s="63" customFormat="1" ht="15.75">
      <c r="A32" s="72">
        <v>29</v>
      </c>
      <c r="B32" s="77" t="s">
        <v>56</v>
      </c>
      <c r="C32" s="68">
        <f>'Свод по среднему'!C31+'[1]Свод '!$C31+'[2]Свод'!$C31</f>
        <v>12630.8</v>
      </c>
      <c r="D32" s="69">
        <f>'Свод по среднему'!D31+'[3]Свод '!$D31+'[4]Свод'!$D31</f>
        <v>11755.1</v>
      </c>
      <c r="E32" s="71"/>
      <c r="F32" s="71"/>
      <c r="G32" s="71"/>
      <c r="H32" s="70"/>
      <c r="I32" s="70"/>
      <c r="J32" s="76"/>
      <c r="K32" s="71"/>
    </row>
    <row r="33" spans="1:11" s="63" customFormat="1" ht="15.75">
      <c r="A33" s="72">
        <v>30</v>
      </c>
      <c r="B33" s="77" t="s">
        <v>57</v>
      </c>
      <c r="C33" s="68">
        <f>'Свод по среднему'!C32+'[1]Свод '!$C32+'[2]Свод'!$C32</f>
        <v>12407.9</v>
      </c>
      <c r="D33" s="69">
        <f>'Свод по среднему'!D32+'[3]Свод '!$D32+'[4]Свод'!$D32</f>
        <v>9939.9</v>
      </c>
      <c r="E33" s="71"/>
      <c r="F33" s="71"/>
      <c r="G33" s="71"/>
      <c r="H33" s="70"/>
      <c r="I33" s="70"/>
      <c r="J33" s="76"/>
      <c r="K33" s="71"/>
    </row>
    <row r="34" spans="1:11" s="63" customFormat="1" ht="15.75">
      <c r="A34" s="66">
        <v>31</v>
      </c>
      <c r="B34" s="77" t="s">
        <v>58</v>
      </c>
      <c r="C34" s="68">
        <f>'Свод по среднему'!C33+'[1]Свод '!$C33+'[2]Свод'!$C33</f>
        <v>8979</v>
      </c>
      <c r="D34" s="69">
        <f>'Свод по среднему'!D33+'[3]Свод '!$D33+'[4]Свод'!$D33</f>
        <v>6722.5</v>
      </c>
      <c r="E34" s="71"/>
      <c r="F34" s="71"/>
      <c r="G34" s="71"/>
      <c r="H34" s="70"/>
      <c r="I34" s="70"/>
      <c r="J34" s="76"/>
      <c r="K34" s="71"/>
    </row>
    <row r="35" spans="1:11" s="63" customFormat="1" ht="15.75">
      <c r="A35" s="72">
        <v>32</v>
      </c>
      <c r="B35" s="77" t="s">
        <v>59</v>
      </c>
      <c r="C35" s="68">
        <f>'Свод по среднему'!C34+'[1]Свод '!$C34+'[2]Свод'!$C34</f>
        <v>16766.5</v>
      </c>
      <c r="D35" s="69">
        <f>'Свод по среднему'!D34+'[3]Свод '!$D34+'[4]Свод'!$D34</f>
        <v>17115.4</v>
      </c>
      <c r="E35" s="71"/>
      <c r="F35" s="71"/>
      <c r="G35" s="71"/>
      <c r="H35" s="70"/>
      <c r="I35" s="70"/>
      <c r="J35" s="76"/>
      <c r="K35" s="71"/>
    </row>
    <row r="36" spans="1:11" s="63" customFormat="1" ht="22.5" customHeight="1">
      <c r="A36" s="72">
        <v>33</v>
      </c>
      <c r="B36" s="77" t="s">
        <v>60</v>
      </c>
      <c r="C36" s="68">
        <f>'Свод по среднему'!C35+'[1]Свод '!$C35+'[2]Свод'!$C35</f>
        <v>17778.899999999998</v>
      </c>
      <c r="D36" s="69">
        <f>'Свод по среднему'!D35+'[3]Свод '!$D35+'[4]Свод'!$D35</f>
        <v>16295.4</v>
      </c>
      <c r="E36" s="71"/>
      <c r="F36" s="71"/>
      <c r="G36" s="71"/>
      <c r="H36" s="70"/>
      <c r="I36" s="70"/>
      <c r="J36" s="76"/>
      <c r="K36" s="71"/>
    </row>
    <row r="37" spans="1:11" s="63" customFormat="1" ht="21.75" customHeight="1">
      <c r="A37" s="66">
        <v>34</v>
      </c>
      <c r="B37" s="77" t="s">
        <v>61</v>
      </c>
      <c r="C37" s="68">
        <f>'Свод по среднему'!C36+'[1]Свод '!$C36+'[2]Свод'!$C36</f>
        <v>16501.9</v>
      </c>
      <c r="D37" s="69">
        <f>'Свод по среднему'!D36+'[3]Свод '!$D36+'[4]Свод'!$D36</f>
        <v>14786.900000000001</v>
      </c>
      <c r="E37" s="71"/>
      <c r="F37" s="71"/>
      <c r="G37" s="71"/>
      <c r="H37" s="70"/>
      <c r="I37" s="70"/>
      <c r="J37" s="76"/>
      <c r="K37" s="71"/>
    </row>
    <row r="38" spans="1:11" s="78" customFormat="1" ht="21" customHeight="1">
      <c r="A38" s="72">
        <v>35</v>
      </c>
      <c r="B38" s="77" t="s">
        <v>62</v>
      </c>
      <c r="C38" s="68">
        <f>'Свод по среднему'!C37+'[1]Свод '!$C37+'[2]Свод'!$C37</f>
        <v>11504.2</v>
      </c>
      <c r="D38" s="69">
        <f>'Свод по среднему'!D37+'[3]Свод '!$D37+'[4]Свод'!$D37</f>
        <v>10185.6</v>
      </c>
      <c r="E38" s="71"/>
      <c r="F38" s="71"/>
      <c r="G38" s="71"/>
      <c r="H38" s="70"/>
      <c r="I38" s="70"/>
      <c r="J38" s="76"/>
      <c r="K38" s="71"/>
    </row>
    <row r="39" spans="1:11" s="78" customFormat="1" ht="31.5">
      <c r="A39" s="72">
        <v>36</v>
      </c>
      <c r="B39" s="77" t="s">
        <v>63</v>
      </c>
      <c r="C39" s="68">
        <f>'Свод по среднему'!C38+'[1]Свод '!$C38+'[2]Свод'!$C38</f>
        <v>9842.5</v>
      </c>
      <c r="D39" s="69">
        <f>'Свод по среднему'!D38+'[3]Свод '!$D38+'[4]Свод'!$D38</f>
        <v>9056.900000000001</v>
      </c>
      <c r="E39" s="71"/>
      <c r="F39" s="71"/>
      <c r="G39" s="71"/>
      <c r="H39" s="70"/>
      <c r="I39" s="70"/>
      <c r="J39" s="76"/>
      <c r="K39" s="71"/>
    </row>
    <row r="40" spans="1:11" s="63" customFormat="1" ht="16.5" thickBot="1">
      <c r="A40" s="66">
        <v>37</v>
      </c>
      <c r="B40" s="80" t="s">
        <v>64</v>
      </c>
      <c r="C40" s="68">
        <f>'Свод по среднему'!C39+'[1]Свод '!$C39+'[2]Свод'!$C39</f>
        <v>8378.4</v>
      </c>
      <c r="D40" s="69">
        <f>'Свод по среднему'!D39+'[3]Свод '!$D39+'[4]Свод'!$D39</f>
        <v>7932.799999999999</v>
      </c>
      <c r="E40" s="71"/>
      <c r="F40" s="71"/>
      <c r="G40" s="71"/>
      <c r="H40" s="70"/>
      <c r="I40" s="70"/>
      <c r="J40" s="76"/>
      <c r="K40" s="71"/>
    </row>
    <row r="41" spans="1:11" s="63" customFormat="1" ht="16.5" thickBot="1">
      <c r="A41" s="81"/>
      <c r="B41" s="82" t="s">
        <v>0</v>
      </c>
      <c r="C41" s="69">
        <f>SUM(C4:C40)</f>
        <v>701627.8000000002</v>
      </c>
      <c r="D41" s="69">
        <f>SUM(D4:D40)</f>
        <v>623939.4000000003</v>
      </c>
      <c r="E41" s="71"/>
      <c r="F41" s="71"/>
      <c r="G41" s="71"/>
      <c r="H41" s="64"/>
      <c r="I41" s="70"/>
      <c r="J41" s="71"/>
      <c r="K41" s="71"/>
    </row>
    <row r="42" spans="1:11" s="63" customFormat="1" ht="18" customHeight="1">
      <c r="A42" s="83"/>
      <c r="B42" s="84"/>
      <c r="E42" s="64"/>
      <c r="F42" s="64"/>
      <c r="G42" s="64"/>
      <c r="H42" s="64"/>
      <c r="I42" s="64"/>
      <c r="J42" s="64"/>
      <c r="K42" s="64"/>
    </row>
    <row r="43" spans="1:11" s="63" customFormat="1" ht="15.75">
      <c r="A43" s="85"/>
      <c r="B43" s="86"/>
      <c r="D43" s="107"/>
      <c r="E43" s="64"/>
      <c r="F43" s="64"/>
      <c r="G43" s="70"/>
      <c r="H43" s="64"/>
      <c r="I43" s="64"/>
      <c r="J43" s="64"/>
      <c r="K43" s="64"/>
    </row>
    <row r="44" spans="1:11" s="63" customFormat="1" ht="15.75">
      <c r="A44" s="85"/>
      <c r="B44" s="86"/>
      <c r="E44" s="64"/>
      <c r="F44" s="64"/>
      <c r="G44" s="64"/>
      <c r="H44" s="64"/>
      <c r="I44" s="64"/>
      <c r="J44" s="64"/>
      <c r="K44" s="64"/>
    </row>
    <row r="45" spans="1:11" s="63" customFormat="1" ht="15.75">
      <c r="A45" s="85"/>
      <c r="B45" s="86"/>
      <c r="E45" s="64"/>
      <c r="F45" s="64"/>
      <c r="G45" s="64"/>
      <c r="H45" s="64"/>
      <c r="I45" s="64"/>
      <c r="J45" s="64"/>
      <c r="K45" s="64"/>
    </row>
    <row r="46" spans="1:11" s="63" customFormat="1" ht="15.75">
      <c r="A46" s="85"/>
      <c r="B46" s="86"/>
      <c r="E46" s="64"/>
      <c r="F46" s="64"/>
      <c r="G46" s="64"/>
      <c r="H46" s="64"/>
      <c r="I46" s="64"/>
      <c r="J46" s="64"/>
      <c r="K46" s="64"/>
    </row>
    <row r="47" spans="1:11" s="63" customFormat="1" ht="15.75">
      <c r="A47" s="85"/>
      <c r="B47" s="87"/>
      <c r="E47" s="64"/>
      <c r="F47" s="64"/>
      <c r="G47" s="64"/>
      <c r="H47" s="64"/>
      <c r="I47" s="64"/>
      <c r="J47" s="64"/>
      <c r="K47" s="64"/>
    </row>
    <row r="48" spans="1:11" s="63" customFormat="1" ht="15.75">
      <c r="A48" s="85"/>
      <c r="B48" s="87"/>
      <c r="E48" s="64"/>
      <c r="F48" s="64"/>
      <c r="G48" s="64"/>
      <c r="H48" s="64"/>
      <c r="I48" s="64"/>
      <c r="J48" s="64"/>
      <c r="K48" s="64"/>
    </row>
    <row r="49" spans="1:11" s="63" customFormat="1" ht="16.5" customHeight="1">
      <c r="A49" s="85"/>
      <c r="B49" s="86"/>
      <c r="E49" s="64"/>
      <c r="F49" s="64"/>
      <c r="G49" s="64"/>
      <c r="H49" s="64"/>
      <c r="I49" s="64"/>
      <c r="J49" s="64"/>
      <c r="K49" s="64"/>
    </row>
    <row r="50" spans="1:11" s="63" customFormat="1" ht="15.75">
      <c r="A50" s="85"/>
      <c r="B50" s="86"/>
      <c r="E50" s="64"/>
      <c r="F50" s="64"/>
      <c r="G50" s="64"/>
      <c r="H50" s="64"/>
      <c r="I50" s="64"/>
      <c r="J50" s="64"/>
      <c r="K50" s="64"/>
    </row>
    <row r="51" spans="1:11" s="63" customFormat="1" ht="15.75">
      <c r="A51" s="85"/>
      <c r="B51" s="86"/>
      <c r="E51" s="64"/>
      <c r="F51" s="64"/>
      <c r="G51" s="64"/>
      <c r="H51" s="64"/>
      <c r="I51" s="64"/>
      <c r="J51" s="64"/>
      <c r="K51" s="64"/>
    </row>
    <row r="52" spans="1:11" s="63" customFormat="1" ht="15.75">
      <c r="A52" s="85"/>
      <c r="B52" s="86"/>
      <c r="E52" s="64"/>
      <c r="F52" s="64"/>
      <c r="G52" s="64"/>
      <c r="H52" s="64"/>
      <c r="I52" s="64"/>
      <c r="J52" s="64"/>
      <c r="K52" s="64"/>
    </row>
    <row r="53" spans="1:11" s="63" customFormat="1" ht="15.75">
      <c r="A53" s="85"/>
      <c r="B53" s="86"/>
      <c r="E53" s="64"/>
      <c r="F53" s="64"/>
      <c r="G53" s="64"/>
      <c r="H53" s="64"/>
      <c r="I53" s="64"/>
      <c r="J53" s="64"/>
      <c r="K53" s="64"/>
    </row>
    <row r="54" spans="1:11" s="63" customFormat="1" ht="15.75">
      <c r="A54" s="85"/>
      <c r="B54" s="86"/>
      <c r="E54" s="64"/>
      <c r="F54" s="64"/>
      <c r="G54" s="64"/>
      <c r="H54" s="64"/>
      <c r="I54" s="64"/>
      <c r="J54" s="64"/>
      <c r="K54" s="64"/>
    </row>
    <row r="55" spans="1:11" s="63" customFormat="1" ht="15.75">
      <c r="A55" s="85"/>
      <c r="B55" s="88"/>
      <c r="E55" s="64"/>
      <c r="F55" s="64"/>
      <c r="G55" s="64"/>
      <c r="H55" s="64"/>
      <c r="I55" s="64"/>
      <c r="J55" s="64"/>
      <c r="K55" s="64"/>
    </row>
    <row r="56" spans="1:11" s="89" customFormat="1" ht="16.5" customHeight="1">
      <c r="A56" s="146"/>
      <c r="B56" s="146"/>
      <c r="E56" s="90"/>
      <c r="F56" s="90"/>
      <c r="G56" s="90"/>
      <c r="H56" s="90"/>
      <c r="I56" s="90"/>
      <c r="J56" s="90"/>
      <c r="K56" s="90"/>
    </row>
    <row r="57" spans="1:2" ht="15.75">
      <c r="A57" s="85"/>
      <c r="B57" s="87"/>
    </row>
    <row r="58" spans="1:2" ht="15.75">
      <c r="A58" s="85"/>
      <c r="B58" s="87"/>
    </row>
    <row r="59" spans="1:2" ht="15.75">
      <c r="A59" s="85"/>
      <c r="B59" s="87"/>
    </row>
    <row r="60" spans="1:2" ht="15.75">
      <c r="A60" s="85"/>
      <c r="B60" s="87"/>
    </row>
    <row r="61" spans="1:2" ht="18" customHeight="1">
      <c r="A61" s="85"/>
      <c r="B61" s="87"/>
    </row>
    <row r="62" spans="1:2" ht="15.75">
      <c r="A62" s="85"/>
      <c r="B62" s="87"/>
    </row>
    <row r="63" spans="1:2" ht="15.75">
      <c r="A63" s="85"/>
      <c r="B63" s="87"/>
    </row>
    <row r="64" spans="1:2" ht="15.75">
      <c r="A64" s="85"/>
      <c r="B64" s="87"/>
    </row>
    <row r="65" spans="1:2" ht="15.75">
      <c r="A65" s="85"/>
      <c r="B65" s="87"/>
    </row>
    <row r="66" spans="1:2" ht="15.75">
      <c r="A66" s="85"/>
      <c r="B66" s="87"/>
    </row>
    <row r="67" spans="1:2" ht="15.75">
      <c r="A67" s="85"/>
      <c r="B67" s="86"/>
    </row>
    <row r="68" spans="1:2" ht="15.75">
      <c r="A68" s="85"/>
      <c r="B68" s="86"/>
    </row>
    <row r="69" spans="1:2" ht="15.75">
      <c r="A69" s="85"/>
      <c r="B69" s="86"/>
    </row>
    <row r="70" spans="1:2" ht="15.75">
      <c r="A70" s="85"/>
      <c r="B70" s="86"/>
    </row>
    <row r="71" spans="1:2" ht="15.75">
      <c r="A71" s="85"/>
      <c r="B71" s="86"/>
    </row>
    <row r="72" spans="1:2" ht="15.75">
      <c r="A72" s="85"/>
      <c r="B72" s="86"/>
    </row>
    <row r="73" spans="1:2" ht="15.75">
      <c r="A73" s="85"/>
      <c r="B73" s="86"/>
    </row>
    <row r="74" spans="1:2" ht="15.75">
      <c r="A74" s="85"/>
      <c r="B74" s="86"/>
    </row>
    <row r="75" spans="1:2" ht="15.75">
      <c r="A75" s="85"/>
      <c r="B75" s="86"/>
    </row>
    <row r="76" spans="1:2" ht="15.75">
      <c r="A76" s="85"/>
      <c r="B76" s="86"/>
    </row>
    <row r="77" spans="1:2" ht="15.75">
      <c r="A77" s="85"/>
      <c r="B77" s="86"/>
    </row>
    <row r="78" spans="1:2" ht="15.75">
      <c r="A78" s="85"/>
      <c r="B78" s="86"/>
    </row>
    <row r="79" spans="1:2" ht="15.75">
      <c r="A79" s="85"/>
      <c r="B79" s="86"/>
    </row>
    <row r="80" spans="1:2" ht="15.75">
      <c r="A80" s="85"/>
      <c r="B80" s="86"/>
    </row>
    <row r="81" spans="1:2" ht="15.75">
      <c r="A81" s="85"/>
      <c r="B81" s="86"/>
    </row>
    <row r="82" spans="1:2" ht="15.75">
      <c r="A82" s="85"/>
      <c r="B82" s="86"/>
    </row>
    <row r="83" spans="1:2" ht="15.75">
      <c r="A83" s="85"/>
      <c r="B83" s="86"/>
    </row>
    <row r="84" spans="1:2" ht="15.75">
      <c r="A84" s="85"/>
      <c r="B84" s="86"/>
    </row>
    <row r="85" spans="1:2" ht="15.75">
      <c r="A85" s="85"/>
      <c r="B85" s="86"/>
    </row>
    <row r="86" spans="1:2" ht="15.75">
      <c r="A86" s="85"/>
      <c r="B86" s="86"/>
    </row>
    <row r="87" spans="1:2" ht="15.75">
      <c r="A87" s="85"/>
      <c r="B87" s="86"/>
    </row>
    <row r="88" spans="1:2" ht="15.75">
      <c r="A88" s="85"/>
      <c r="B88" s="86"/>
    </row>
    <row r="89" spans="1:2" ht="15.75">
      <c r="A89" s="85"/>
      <c r="B89" s="86"/>
    </row>
    <row r="90" spans="1:2" ht="15.75">
      <c r="A90" s="85"/>
      <c r="B90" s="86"/>
    </row>
    <row r="91" spans="1:2" ht="15.75">
      <c r="A91" s="85"/>
      <c r="B91" s="86"/>
    </row>
    <row r="92" spans="1:2" ht="15.75">
      <c r="A92" s="85"/>
      <c r="B92" s="86"/>
    </row>
    <row r="93" spans="1:2" ht="15.75">
      <c r="A93" s="85"/>
      <c r="B93" s="86"/>
    </row>
    <row r="94" spans="1:2" ht="15.75">
      <c r="A94" s="85"/>
      <c r="B94" s="86"/>
    </row>
    <row r="95" spans="1:2" ht="15.75">
      <c r="A95" s="85"/>
      <c r="B95" s="86"/>
    </row>
    <row r="96" spans="1:2" ht="15.75">
      <c r="A96" s="85"/>
      <c r="B96" s="86"/>
    </row>
    <row r="97" spans="1:2" ht="15.75">
      <c r="A97" s="85"/>
      <c r="B97" s="86"/>
    </row>
    <row r="98" spans="1:2" ht="15.75">
      <c r="A98" s="85"/>
      <c r="B98" s="86"/>
    </row>
    <row r="99" spans="1:2" ht="15.75">
      <c r="A99" s="85"/>
      <c r="B99" s="86"/>
    </row>
    <row r="100" spans="1:2" ht="15.75">
      <c r="A100" s="85"/>
      <c r="B100" s="86"/>
    </row>
    <row r="101" spans="1:2" ht="15.75">
      <c r="A101" s="92"/>
      <c r="B101" s="93"/>
    </row>
    <row r="102" spans="1:2" ht="18.75">
      <c r="A102" s="94"/>
      <c r="B102" s="94"/>
    </row>
    <row r="103" spans="1:2" ht="12.75">
      <c r="A103" s="92"/>
      <c r="B103" s="92"/>
    </row>
  </sheetData>
  <sheetProtection/>
  <mergeCells count="2">
    <mergeCell ref="A56:B56"/>
    <mergeCell ref="A2:D2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2023-05-16T07:48:06Z</cp:lastPrinted>
  <dcterms:created xsi:type="dcterms:W3CDTF">2005-01-25T12:19:56Z</dcterms:created>
  <dcterms:modified xsi:type="dcterms:W3CDTF">2023-05-17T09:07:49Z</dcterms:modified>
  <cp:category/>
  <cp:version/>
  <cp:contentType/>
  <cp:contentStatus/>
</cp:coreProperties>
</file>