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55" windowWidth="12120" windowHeight="6015" activeTab="3"/>
  </bookViews>
  <sheets>
    <sheet name="Среднее-общая" sheetId="1" r:id="rId1"/>
    <sheet name="Среднее-надомникм" sheetId="2" r:id="rId2"/>
    <sheet name="Свод по среднему" sheetId="3" r:id="rId3"/>
    <sheet name="Свод  общий" sheetId="4" r:id="rId4"/>
  </sheets>
  <externalReferences>
    <externalReference r:id="rId7"/>
    <externalReference r:id="rId8"/>
  </externalReferences>
  <definedNames>
    <definedName name="_xlnm.Print_Titles" localSheetId="3">'Свод  общий'!$A:$B,'Свод  общий'!$2:$3</definedName>
    <definedName name="_xlnm.Print_Titles" localSheetId="2">'Свод по среднему'!$A:$B,'Свод по среднему'!$1:$2</definedName>
    <definedName name="_xlnm.Print_Titles" localSheetId="1">'Среднее-надомникм'!$A:$B,'Среднее-надомникм'!$4:$7</definedName>
    <definedName name="_xlnm.Print_Titles" localSheetId="0">'Среднее-общая'!$A:$B,'Среднее-общая'!$4:$7</definedName>
    <definedName name="_xlnm.Print_Area" localSheetId="3">'Свод  общий'!$A$1:$D$41</definedName>
    <definedName name="_xlnm.Print_Area" localSheetId="2">'Свод по среднему'!$A$1:$D$40</definedName>
    <definedName name="_xlnm.Print_Area" localSheetId="1">'Среднее-надомникм'!$A$1:$N$46</definedName>
    <definedName name="_xlnm.Print_Area" localSheetId="0">'Среднее-общая'!$A$1:$AD$46</definedName>
  </definedNames>
  <calcPr fullCalcOnLoad="1"/>
</workbook>
</file>

<file path=xl/sharedStrings.xml><?xml version="1.0" encoding="utf-8"?>
<sst xmlns="http://schemas.openxmlformats.org/spreadsheetml/2006/main" count="265" uniqueCount="84">
  <si>
    <t>Итого школы</t>
  </si>
  <si>
    <t>№п/п</t>
  </si>
  <si>
    <t>дети-инвалиды</t>
  </si>
  <si>
    <t>обучающиеся, за исключением обучающихся с ОВЗ и детей-инвалидов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</si>
  <si>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</si>
  <si>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</si>
  <si>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</si>
  <si>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</si>
  <si>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</si>
  <si>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</si>
  <si>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</si>
  <si>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руб.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</si>
  <si>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</si>
  <si>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</si>
  <si>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в том числе:</t>
  </si>
  <si>
    <t>Базовый норматив затрат, непосредственно связанных с оказанием муниципальной услуги</t>
  </si>
  <si>
    <t>Отраслевые  корректирующие коэффициенты к базовым нормативам затрат, учитывающие  отклонение средней наполняемости классов (классов-комплектов) от  расчетной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</si>
  <si>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</si>
  <si>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</si>
  <si>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</si>
  <si>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Финансовое обеспечение  муниципальной услуги в части затрат, непосредственно связанных с оказанием муниципальной услуги</t>
  </si>
  <si>
    <t>основная образовательная программ</t>
  </si>
  <si>
    <t>профильное обучение</t>
  </si>
  <si>
    <t xml:space="preserve">дети-инвалиды  </t>
  </si>
  <si>
    <t>дети-инвалиды  слепые и слабовидящие</t>
  </si>
  <si>
    <t>обучение в классе- основная образовательная программа</t>
  </si>
  <si>
    <t>обучение в классе- профильное обучение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</si>
  <si>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</si>
  <si>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</si>
  <si>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</si>
  <si>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</si>
  <si>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</si>
  <si>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</si>
  <si>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</si>
  <si>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</si>
  <si>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</si>
  <si>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</si>
  <si>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</si>
  <si>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</si>
  <si>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</si>
  <si>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</si>
  <si>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</si>
  <si>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</si>
  <si>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</si>
  <si>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</si>
  <si>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</si>
  <si>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</si>
  <si>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</si>
  <si>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</si>
  <si>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</si>
  <si>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</si>
  <si>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</si>
  <si>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</si>
  <si>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</si>
  <si>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</si>
  <si>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</si>
  <si>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</si>
  <si>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</si>
  <si>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</si>
  <si>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</si>
  <si>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</si>
  <si>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</si>
  <si>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</si>
  <si>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</si>
  <si>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</si>
  <si>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</si>
  <si>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</si>
  <si>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</si>
  <si>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Реализация основных общеобразовательных программ среднего общего образования по очной форме обучения в классах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</si>
  <si>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среднего общего образования в части затрат, непосредственно связанных с оказанием муниципальной услуги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</si>
  <si>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общеобразовательных программ  среднего общего образования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</si>
  <si>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общеобразовательных программ среднего общего образования</t>
  </si>
  <si>
    <t>Суммарный размер финансового обеспечения  муниципальной услуги по реализации основных общеобразовательных программ  общего образования в части затрат, непосредственно связанных с оказанием муниципальной услуги</t>
  </si>
  <si>
    <t>Финансовое обеспечение  муниципальных услуг в части затрат, непосредственно связанных с оказанием муниципальных услуг, в соответствии с нормативными затратами на оказание муниципальных услуг  по реализации основных общеобразовательных программ   общего образования</t>
  </si>
  <si>
    <t>Финансовое обеспечение  муниципальных услуг в части затрат, непосредственно связанных с оказанием муниципальны услуг,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муниципальных услуг по реализации основных общеобразовательных программ  общего образования</t>
  </si>
  <si>
    <t>дети-инвалиды, дети-инвалиды  слепые и слабовидящие</t>
  </si>
  <si>
    <t>обучение на дому</t>
  </si>
  <si>
    <t>основная образовательная программа-профильное обучение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</si>
  <si>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</si>
  <si>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</si>
  <si>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2025 год - расчет финансового обеспечения  муниципальной услуги по реализации основных общеобразовательных программ среднего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</si>
  <si>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Приложенеи №61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</si>
  <si>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 руб.</t>
  </si>
  <si>
    <t>Приложение №62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</si>
</sst>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wrapText="1"/>
      <protection/>
    </xf>
    <xf numFmtId="0" fontId="8" fillId="33" borderId="0" xfId="54" applyFont="1" applyFill="1" applyAlignment="1">
      <alignment wrapText="1"/>
      <protection/>
    </xf>
    <xf numFmtId="180" fontId="8" fillId="33" borderId="12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180" fontId="8" fillId="33" borderId="0" xfId="54" applyNumberFormat="1" applyFont="1" applyFill="1">
      <alignment/>
      <protection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3" xfId="54" applyNumberFormat="1" applyFont="1" applyFill="1" applyBorder="1" applyAlignment="1">
      <alignment horizontal="center" wrapText="1"/>
      <protection/>
    </xf>
    <xf numFmtId="2" fontId="7" fillId="33" borderId="14" xfId="54" applyNumberFormat="1" applyFont="1" applyFill="1" applyBorder="1" applyAlignment="1">
      <alignment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7" fillId="33" borderId="16" xfId="54" applyFont="1" applyFill="1" applyBorder="1" applyAlignment="1">
      <alignment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53" fillId="33" borderId="17" xfId="0" applyFont="1" applyFill="1" applyBorder="1" applyAlignment="1">
      <alignment horizontal="center" vertical="center" wrapText="1"/>
    </xf>
    <xf numFmtId="0" fontId="5" fillId="33" borderId="18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54" fillId="33" borderId="18" xfId="54" applyFont="1" applyFill="1" applyBorder="1" applyAlignment="1">
      <alignment horizontal="center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182" fontId="11" fillId="33" borderId="17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4" fontId="10" fillId="33" borderId="13" xfId="54" applyNumberFormat="1" applyFont="1" applyFill="1" applyBorder="1" applyAlignment="1">
      <alignment horizontal="center" wrapText="1"/>
      <protection/>
    </xf>
    <xf numFmtId="177" fontId="10" fillId="0" borderId="20" xfId="54" applyNumberFormat="1" applyFont="1" applyFill="1" applyBorder="1" applyAlignment="1">
      <alignment horizontal="center" vertical="center" wrapText="1"/>
      <protection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1" fontId="11" fillId="0" borderId="19" xfId="54" applyNumberFormat="1" applyFont="1" applyFill="1" applyBorder="1" applyAlignment="1">
      <alignment horizontal="center" wrapText="1"/>
      <protection/>
    </xf>
    <xf numFmtId="1" fontId="11" fillId="0" borderId="17" xfId="54" applyNumberFormat="1" applyFont="1" applyFill="1" applyBorder="1" applyAlignment="1">
      <alignment horizontal="center" wrapText="1"/>
      <protection/>
    </xf>
    <xf numFmtId="1" fontId="11" fillId="0" borderId="17" xfId="33" applyNumberFormat="1" applyFont="1" applyFill="1" applyBorder="1" applyAlignment="1">
      <alignment horizontal="center" wrapText="1"/>
      <protection/>
    </xf>
    <xf numFmtId="1" fontId="11" fillId="0" borderId="19" xfId="33" applyNumberFormat="1" applyFont="1" applyFill="1" applyBorder="1" applyAlignment="1">
      <alignment horizontal="center" wrapText="1"/>
      <protection/>
    </xf>
    <xf numFmtId="1" fontId="11" fillId="0" borderId="12" xfId="54" applyNumberFormat="1" applyFont="1" applyFill="1" applyBorder="1" applyAlignment="1">
      <alignment horizontal="center" wrapText="1"/>
      <protection/>
    </xf>
    <xf numFmtId="3" fontId="10" fillId="0" borderId="16" xfId="54" applyNumberFormat="1" applyFont="1" applyFill="1" applyBorder="1" applyAlignment="1">
      <alignment horizontal="center" wrapText="1"/>
      <protection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0" fontId="11" fillId="33" borderId="0" xfId="54" applyFont="1" applyFill="1">
      <alignment/>
      <protection/>
    </xf>
    <xf numFmtId="0" fontId="11" fillId="33" borderId="0" xfId="54" applyFont="1" applyFill="1" applyBorder="1">
      <alignment/>
      <protection/>
    </xf>
    <xf numFmtId="0" fontId="11" fillId="33" borderId="0" xfId="54" applyFont="1" applyFill="1" applyBorder="1" applyAlignment="1">
      <alignment horizontal="center" wrapText="1"/>
      <protection/>
    </xf>
    <xf numFmtId="0" fontId="11" fillId="33" borderId="18" xfId="54" applyFont="1" applyFill="1" applyBorder="1" applyAlignment="1">
      <alignment horizontal="center"/>
      <protection/>
    </xf>
    <xf numFmtId="0" fontId="11" fillId="33" borderId="12" xfId="54" applyFont="1" applyFill="1" applyBorder="1" applyAlignment="1">
      <alignment horizontal="left" wrapText="1"/>
      <protection/>
    </xf>
    <xf numFmtId="180" fontId="11" fillId="33" borderId="17" xfId="54" applyNumberFormat="1" applyFont="1" applyFill="1" applyBorder="1" applyAlignment="1">
      <alignment horizontal="center"/>
      <protection/>
    </xf>
    <xf numFmtId="180" fontId="11" fillId="33" borderId="12" xfId="54" applyNumberFormat="1" applyFont="1" applyFill="1" applyBorder="1" applyAlignment="1">
      <alignment horizontal="center"/>
      <protection/>
    </xf>
    <xf numFmtId="180" fontId="11" fillId="33" borderId="0" xfId="54" applyNumberFormat="1" applyFont="1" applyFill="1" applyBorder="1">
      <alignment/>
      <protection/>
    </xf>
    <xf numFmtId="180" fontId="11" fillId="33" borderId="0" xfId="54" applyNumberFormat="1" applyFont="1" applyFill="1" applyBorder="1" applyAlignment="1">
      <alignment horizontal="center"/>
      <protection/>
    </xf>
    <xf numFmtId="0" fontId="11" fillId="33" borderId="12" xfId="54" applyFont="1" applyFill="1" applyBorder="1" applyAlignment="1">
      <alignment horizontal="center"/>
      <protection/>
    </xf>
    <xf numFmtId="4" fontId="11" fillId="33" borderId="0" xfId="54" applyNumberFormat="1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horizontal="center"/>
      <protection/>
    </xf>
    <xf numFmtId="0" fontId="10" fillId="33" borderId="0" xfId="54" applyFont="1" applyFill="1">
      <alignment/>
      <protection/>
    </xf>
    <xf numFmtId="0" fontId="11" fillId="33" borderId="0" xfId="54" applyFont="1" applyFill="1" applyBorder="1" applyAlignment="1">
      <alignment horizontal="center"/>
      <protection/>
    </xf>
    <xf numFmtId="0" fontId="11" fillId="33" borderId="12" xfId="54" applyFont="1" applyFill="1" applyBorder="1" applyAlignment="1">
      <alignment wrapText="1"/>
      <protection/>
    </xf>
    <xf numFmtId="0" fontId="11" fillId="33" borderId="0" xfId="54" applyFont="1" applyFill="1" applyAlignment="1">
      <alignment/>
      <protection/>
    </xf>
    <xf numFmtId="0" fontId="11" fillId="33" borderId="0" xfId="54" applyFont="1" applyFill="1" applyAlignment="1">
      <alignment wrapText="1"/>
      <protection/>
    </xf>
    <xf numFmtId="0" fontId="11" fillId="33" borderId="14" xfId="54" applyFont="1" applyFill="1" applyBorder="1" applyAlignment="1">
      <alignment wrapText="1"/>
      <protection/>
    </xf>
    <xf numFmtId="0" fontId="11" fillId="33" borderId="15" xfId="54" applyFont="1" applyFill="1" applyBorder="1" applyAlignment="1">
      <alignment horizontal="center" vertical="top" wrapText="1"/>
      <protection/>
    </xf>
    <xf numFmtId="0" fontId="10" fillId="33" borderId="16" xfId="54" applyFont="1" applyFill="1" applyBorder="1" applyAlignment="1">
      <alignment vertical="top" wrapText="1"/>
      <protection/>
    </xf>
    <xf numFmtId="2" fontId="10" fillId="33" borderId="10" xfId="54" applyNumberFormat="1" applyFont="1" applyFill="1" applyBorder="1" applyAlignment="1">
      <alignment vertical="top" wrapText="1"/>
      <protection/>
    </xf>
    <xf numFmtId="2" fontId="10" fillId="33" borderId="11" xfId="54" applyNumberFormat="1" applyFont="1" applyFill="1" applyBorder="1" applyAlignment="1">
      <alignment vertical="top" wrapText="1"/>
      <protection/>
    </xf>
    <xf numFmtId="0" fontId="11" fillId="33" borderId="0" xfId="54" applyFont="1" applyFill="1" applyBorder="1" applyAlignment="1">
      <alignment horizontal="center" vertical="top" wrapText="1"/>
      <protection/>
    </xf>
    <xf numFmtId="0" fontId="11" fillId="33" borderId="0" xfId="54" applyFont="1" applyFill="1" applyBorder="1" applyAlignment="1">
      <alignment vertical="top" wrapText="1"/>
      <protection/>
    </xf>
    <xf numFmtId="0" fontId="11" fillId="33" borderId="0" xfId="54" applyFont="1" applyFill="1" applyBorder="1" applyAlignment="1">
      <alignment horizontal="left"/>
      <protection/>
    </xf>
    <xf numFmtId="0" fontId="10" fillId="33" borderId="0" xfId="54" applyFont="1" applyFill="1" applyBorder="1" applyAlignment="1">
      <alignment vertical="top" wrapText="1"/>
      <protection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4" fillId="33" borderId="0" xfId="54" applyFont="1" applyFill="1">
      <alignment/>
      <protection/>
    </xf>
    <xf numFmtId="0" fontId="14" fillId="33" borderId="0" xfId="54" applyFont="1" applyFill="1" applyBorder="1">
      <alignment/>
      <protection/>
    </xf>
    <xf numFmtId="0" fontId="10" fillId="33" borderId="0" xfId="54" applyFont="1" applyFill="1" applyBorder="1">
      <alignment/>
      <protection/>
    </xf>
    <xf numFmtId="0" fontId="13" fillId="33" borderId="0" xfId="54" applyFont="1" applyFill="1" applyBorder="1">
      <alignment/>
      <protection/>
    </xf>
    <xf numFmtId="1" fontId="8" fillId="33" borderId="12" xfId="54" applyNumberFormat="1" applyFont="1" applyFill="1" applyBorder="1" applyAlignment="1">
      <alignment wrapText="1"/>
      <protection/>
    </xf>
    <xf numFmtId="182" fontId="8" fillId="33" borderId="12" xfId="54" applyNumberFormat="1" applyFont="1" applyFill="1" applyBorder="1" applyAlignment="1">
      <alignment horizontal="center" wrapText="1"/>
      <protection/>
    </xf>
    <xf numFmtId="180" fontId="11" fillId="33" borderId="0" xfId="54" applyNumberFormat="1" applyFont="1" applyFill="1" applyAlignment="1">
      <alignment horizontal="center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/>
      <protection/>
    </xf>
    <xf numFmtId="0" fontId="15" fillId="33" borderId="0" xfId="54" applyFont="1" applyFill="1" applyAlignment="1">
      <alignment horizontal="center"/>
      <protection/>
    </xf>
    <xf numFmtId="0" fontId="16" fillId="33" borderId="0" xfId="54" applyFont="1" applyFill="1" applyAlignment="1">
      <alignment horizontal="right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12" xfId="0" applyNumberFormat="1" applyFont="1" applyFill="1" applyBorder="1" applyAlignment="1">
      <alignment horizontal="center" vertical="center" wrapText="1"/>
    </xf>
    <xf numFmtId="177" fontId="10" fillId="33" borderId="17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0" fillId="33" borderId="17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3" fontId="11" fillId="0" borderId="19" xfId="54" applyNumberFormat="1" applyFont="1" applyFill="1" applyBorder="1" applyAlignment="1">
      <alignment horizontal="center" wrapText="1"/>
      <protection/>
    </xf>
    <xf numFmtId="182" fontId="11" fillId="0" borderId="19" xfId="54" applyNumberFormat="1" applyFont="1" applyFill="1" applyBorder="1" applyAlignment="1">
      <alignment horizontal="center" wrapText="1"/>
      <protection/>
    </xf>
    <xf numFmtId="0" fontId="53" fillId="33" borderId="17" xfId="0" applyFont="1" applyFill="1" applyBorder="1" applyAlignment="1">
      <alignment horizontal="center" vertical="center" wrapText="1"/>
    </xf>
    <xf numFmtId="180" fontId="10" fillId="33" borderId="12" xfId="0" applyNumberFormat="1" applyFont="1" applyFill="1" applyBorder="1" applyAlignment="1">
      <alignment horizontal="center" vertical="center" wrapText="1"/>
    </xf>
    <xf numFmtId="180" fontId="10" fillId="33" borderId="0" xfId="0" applyNumberFormat="1" applyFont="1" applyFill="1" applyBorder="1" applyAlignment="1">
      <alignment horizontal="center" vertical="center" wrapText="1"/>
    </xf>
    <xf numFmtId="0" fontId="10" fillId="33" borderId="0" xfId="54" applyFont="1" applyFill="1" applyBorder="1" applyAlignment="1">
      <alignment horizontal="center" vertical="center" wrapText="1"/>
      <protection/>
    </xf>
    <xf numFmtId="182" fontId="11" fillId="33" borderId="0" xfId="54" applyNumberFormat="1" applyFont="1" applyFill="1" applyBorder="1" applyAlignment="1">
      <alignment horizontal="center"/>
      <protection/>
    </xf>
    <xf numFmtId="0" fontId="13" fillId="0" borderId="0" xfId="54" applyFont="1" applyFill="1" applyBorder="1" applyAlignment="1">
      <alignment vertical="center" wrapText="1"/>
      <protection/>
    </xf>
    <xf numFmtId="0" fontId="11" fillId="33" borderId="0" xfId="54" applyFont="1" applyFill="1" applyBorder="1" applyAlignment="1">
      <alignment horizontal="center" vertical="center" wrapText="1"/>
      <protection/>
    </xf>
    <xf numFmtId="3" fontId="11" fillId="33" borderId="0" xfId="54" applyNumberFormat="1" applyFont="1" applyFill="1" applyBorder="1" applyAlignment="1">
      <alignment horizontal="center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0" fillId="33" borderId="17" xfId="54" applyNumberFormat="1" applyFont="1" applyFill="1" applyBorder="1" applyAlignment="1">
      <alignment horizontal="center" vertical="center" wrapText="1"/>
      <protection/>
    </xf>
    <xf numFmtId="177" fontId="10" fillId="33" borderId="26" xfId="54" applyNumberFormat="1" applyFont="1" applyFill="1" applyBorder="1" applyAlignment="1">
      <alignment horizontal="center" vertical="center" wrapText="1"/>
      <protection/>
    </xf>
    <xf numFmtId="177" fontId="10" fillId="33" borderId="27" xfId="54" applyNumberFormat="1" applyFont="1" applyFill="1" applyBorder="1" applyAlignment="1">
      <alignment horizontal="center" vertical="center" wrapText="1"/>
      <protection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21" xfId="54" applyFont="1" applyFill="1" applyBorder="1" applyAlignment="1">
      <alignment horizontal="center" vertical="center"/>
      <protection/>
    </xf>
    <xf numFmtId="0" fontId="10" fillId="33" borderId="18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5" xfId="54" applyFont="1" applyFill="1" applyBorder="1" applyAlignment="1">
      <alignment horizontal="center" vertical="center" wrapText="1"/>
      <protection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23" xfId="0" applyNumberFormat="1" applyFont="1" applyFill="1" applyBorder="1" applyAlignment="1">
      <alignment horizontal="center" vertical="center" wrapText="1"/>
    </xf>
    <xf numFmtId="180" fontId="10" fillId="33" borderId="24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5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180" fontId="10" fillId="33" borderId="12" xfId="0" applyNumberFormat="1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180" fontId="10" fillId="0" borderId="14" xfId="0" applyNumberFormat="1" applyFont="1" applyFill="1" applyBorder="1" applyAlignment="1">
      <alignment horizontal="center" vertical="center" wrapText="1"/>
    </xf>
    <xf numFmtId="180" fontId="10" fillId="0" borderId="21" xfId="0" applyNumberFormat="1" applyFont="1" applyFill="1" applyBorder="1" applyAlignment="1">
      <alignment horizontal="center" vertical="center" wrapText="1"/>
    </xf>
    <xf numFmtId="180" fontId="10" fillId="0" borderId="18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13" fillId="0" borderId="0" xfId="54" applyFont="1" applyFill="1" applyBorder="1" applyAlignment="1">
      <alignment horizontal="center" vertical="center" wrapText="1"/>
      <protection/>
    </xf>
    <xf numFmtId="0" fontId="13" fillId="0" borderId="25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82;&#1086;&#1083;&#1099;-2025-&#1085;&#1072;&#1095;&#1072;&#1083;&#1100;&#1085;&#1086;&#1077;%20&#1086;&#1073;&#1097;&#1077;&#1077;%20&#1086;&#1073;&#1088;&#1072;&#1079;&#1086;&#1074;&#1072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82;&#1086;&#1083;&#1099;-2025-&#1086;&#1089;&#1085;&#1086;&#1074;&#1085;&#1086;&#1077;%20&#1086;&#1073;&#1097;&#1077;&#1077;%20&#1086;&#1073;&#1088;&#1072;&#1079;&#1086;&#1074;&#1072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ка-общая"/>
      <sheetName val="Началка-инклюзия"/>
      <sheetName val="Началка-надомники все"/>
      <sheetName val="Свод "/>
    </sheetNames>
    <sheetDataSet>
      <sheetData sheetId="3">
        <row r="3">
          <cell r="C3">
            <v>14557.800000000001</v>
          </cell>
        </row>
        <row r="4">
          <cell r="C4">
            <v>15794.9</v>
          </cell>
        </row>
        <row r="5">
          <cell r="C5">
            <v>12062.3</v>
          </cell>
        </row>
        <row r="6">
          <cell r="C6">
            <v>7853.8</v>
          </cell>
        </row>
        <row r="7">
          <cell r="C7">
            <v>6337.6</v>
          </cell>
        </row>
        <row r="8">
          <cell r="C8">
            <v>16672.1</v>
          </cell>
        </row>
        <row r="9">
          <cell r="C9">
            <v>17830.299999999996</v>
          </cell>
        </row>
        <row r="10">
          <cell r="C10">
            <v>20822.2</v>
          </cell>
        </row>
        <row r="11">
          <cell r="C11">
            <v>2546.7</v>
          </cell>
        </row>
        <row r="12">
          <cell r="C12">
            <v>5313</v>
          </cell>
        </row>
        <row r="13">
          <cell r="C13">
            <v>6172.5</v>
          </cell>
        </row>
        <row r="14">
          <cell r="C14">
            <v>8049.4</v>
          </cell>
        </row>
        <row r="15">
          <cell r="C15">
            <v>19499.5</v>
          </cell>
        </row>
        <row r="16">
          <cell r="C16">
            <v>5961</v>
          </cell>
        </row>
        <row r="17">
          <cell r="C17">
            <v>12246.2</v>
          </cell>
        </row>
        <row r="18">
          <cell r="C18">
            <v>6102.6</v>
          </cell>
        </row>
        <row r="19">
          <cell r="C19">
            <v>3740.8</v>
          </cell>
        </row>
        <row r="20">
          <cell r="C20">
            <v>23313.2</v>
          </cell>
        </row>
        <row r="21">
          <cell r="C21">
            <v>4783.5</v>
          </cell>
        </row>
        <row r="22">
          <cell r="C22">
            <v>11152.5</v>
          </cell>
        </row>
        <row r="23">
          <cell r="C23">
            <v>3719</v>
          </cell>
        </row>
        <row r="24">
          <cell r="C24">
            <v>2575.8</v>
          </cell>
        </row>
        <row r="25">
          <cell r="C25">
            <v>2581.5</v>
          </cell>
        </row>
        <row r="26">
          <cell r="C26">
            <v>5427.099999999999</v>
          </cell>
        </row>
        <row r="27">
          <cell r="C27">
            <v>5133.9</v>
          </cell>
        </row>
        <row r="28">
          <cell r="C28">
            <v>3639.5</v>
          </cell>
        </row>
        <row r="29">
          <cell r="C29">
            <v>5066.599999999999</v>
          </cell>
        </row>
        <row r="30">
          <cell r="C30">
            <v>2593.5</v>
          </cell>
        </row>
        <row r="31">
          <cell r="C31">
            <v>4324.7</v>
          </cell>
        </row>
        <row r="32">
          <cell r="C32">
            <v>4794.400000000001</v>
          </cell>
        </row>
        <row r="33">
          <cell r="C33">
            <v>2552.9</v>
          </cell>
        </row>
        <row r="34">
          <cell r="C34">
            <v>5918.5</v>
          </cell>
        </row>
        <row r="35">
          <cell r="C35">
            <v>5782</v>
          </cell>
        </row>
        <row r="36">
          <cell r="C36">
            <v>7218.2</v>
          </cell>
        </row>
        <row r="37">
          <cell r="C37">
            <v>2868</v>
          </cell>
        </row>
        <row r="38">
          <cell r="C38">
            <v>3375.3</v>
          </cell>
        </row>
        <row r="39">
          <cell r="C39">
            <v>2527.4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-общая"/>
      <sheetName val="Основное-инклюзия"/>
      <sheetName val="Основное-надомники все"/>
      <sheetName val="Свод"/>
    </sheetNames>
    <sheetDataSet>
      <sheetData sheetId="3">
        <row r="3">
          <cell r="C3">
            <v>20718.399999999998</v>
          </cell>
        </row>
        <row r="4">
          <cell r="C4">
            <v>24200.199999999997</v>
          </cell>
        </row>
        <row r="5">
          <cell r="C5">
            <v>24922.000000000004</v>
          </cell>
        </row>
        <row r="6">
          <cell r="C6">
            <v>17480.9</v>
          </cell>
        </row>
        <row r="7">
          <cell r="C7">
            <v>0</v>
          </cell>
        </row>
        <row r="8">
          <cell r="C8">
            <v>25374.7</v>
          </cell>
        </row>
        <row r="9">
          <cell r="C9">
            <v>27948.5</v>
          </cell>
        </row>
        <row r="10">
          <cell r="C10">
            <v>31777.9</v>
          </cell>
        </row>
        <row r="11">
          <cell r="C11">
            <v>6430.9</v>
          </cell>
        </row>
        <row r="12">
          <cell r="C12">
            <v>10221</v>
          </cell>
        </row>
        <row r="13">
          <cell r="C13">
            <v>9885.8</v>
          </cell>
        </row>
        <row r="14">
          <cell r="C14">
            <v>13749.3</v>
          </cell>
        </row>
        <row r="15">
          <cell r="C15">
            <v>33852.8</v>
          </cell>
        </row>
        <row r="16">
          <cell r="C16">
            <v>8075.4</v>
          </cell>
        </row>
        <row r="17">
          <cell r="C17">
            <v>19118.8</v>
          </cell>
        </row>
        <row r="18">
          <cell r="C18">
            <v>9431.400000000001</v>
          </cell>
        </row>
        <row r="19">
          <cell r="C19">
            <v>8702.6</v>
          </cell>
        </row>
        <row r="20">
          <cell r="C20">
            <v>29556.499999999996</v>
          </cell>
        </row>
        <row r="21">
          <cell r="C21">
            <v>8176.3</v>
          </cell>
        </row>
        <row r="22">
          <cell r="C22">
            <v>14300.1</v>
          </cell>
        </row>
        <row r="23">
          <cell r="C23">
            <v>8758.6</v>
          </cell>
        </row>
        <row r="24">
          <cell r="C24">
            <v>6394.5</v>
          </cell>
        </row>
        <row r="25">
          <cell r="C25">
            <v>7150.1</v>
          </cell>
        </row>
        <row r="26">
          <cell r="C26">
            <v>8642.9</v>
          </cell>
        </row>
        <row r="27">
          <cell r="C27">
            <v>8336.8</v>
          </cell>
        </row>
        <row r="28">
          <cell r="C28">
            <v>8066.6</v>
          </cell>
        </row>
        <row r="29">
          <cell r="C29">
            <v>8007.6</v>
          </cell>
        </row>
        <row r="30">
          <cell r="C30">
            <v>8014.8</v>
          </cell>
        </row>
        <row r="31">
          <cell r="C31">
            <v>8743.1</v>
          </cell>
        </row>
        <row r="32">
          <cell r="C32">
            <v>9339.199999999999</v>
          </cell>
        </row>
        <row r="33">
          <cell r="C33">
            <v>8582.5</v>
          </cell>
        </row>
        <row r="34">
          <cell r="C34">
            <v>9688</v>
          </cell>
        </row>
        <row r="35">
          <cell r="C35">
            <v>11379.699999999999</v>
          </cell>
        </row>
        <row r="36">
          <cell r="C36">
            <v>9814.000000000002</v>
          </cell>
        </row>
        <row r="37">
          <cell r="C37">
            <v>8733.4</v>
          </cell>
        </row>
        <row r="38">
          <cell r="C38">
            <v>8626.6</v>
          </cell>
        </row>
        <row r="39">
          <cell r="C39">
            <v>7838.3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8"/>
  <sheetViews>
    <sheetView view="pageBreakPreview" zoomScale="71" zoomScaleNormal="74" zoomScaleSheetLayoutView="71" zoomScalePageLayoutView="0" workbookViewId="0" topLeftCell="A1">
      <pane xSplit="2" ySplit="8" topLeftCell="N3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V47" sqref="V47"/>
    </sheetView>
  </sheetViews>
  <sheetFormatPr defaultColWidth="9.140625" defaultRowHeight="12.75"/>
  <cols>
    <col min="1" max="1" width="9.00390625" style="3" customWidth="1"/>
    <col min="2" max="2" width="27.57421875" style="3" customWidth="1"/>
    <col min="3" max="3" width="14.8515625" style="3" customWidth="1"/>
    <col min="4" max="4" width="18.57421875" style="4" customWidth="1"/>
    <col min="5" max="5" width="13.7109375" style="4" customWidth="1"/>
    <col min="6" max="6" width="15.421875" style="4" bestFit="1" customWidth="1"/>
    <col min="7" max="9" width="20.421875" style="4" customWidth="1"/>
    <col min="10" max="10" width="32.7109375" style="4" customWidth="1"/>
    <col min="11" max="11" width="37.140625" style="4" customWidth="1"/>
    <col min="12" max="12" width="17.57421875" style="4" customWidth="1"/>
    <col min="13" max="13" width="29.7109375" style="4" customWidth="1"/>
    <col min="14" max="14" width="29.421875" style="4" customWidth="1"/>
    <col min="15" max="15" width="23.57421875" style="4" customWidth="1"/>
    <col min="16" max="16" width="17.28125" style="16" customWidth="1"/>
    <col min="17" max="17" width="23.7109375" style="16" customWidth="1"/>
    <col min="18" max="18" width="18.00390625" style="16" customWidth="1"/>
    <col min="19" max="19" width="26.00390625" style="16" customWidth="1"/>
    <col min="20" max="20" width="22.140625" style="16" customWidth="1"/>
    <col min="21" max="21" width="18.421875" style="16" customWidth="1"/>
    <col min="22" max="22" width="20.421875" style="16" customWidth="1"/>
    <col min="23" max="23" width="26.7109375" style="29" customWidth="1"/>
    <col min="24" max="24" width="12.57421875" style="29" customWidth="1"/>
    <col min="25" max="25" width="15.140625" style="16" customWidth="1"/>
    <col min="26" max="26" width="12.421875" style="16" customWidth="1"/>
    <col min="27" max="27" width="16.140625" style="16" customWidth="1"/>
    <col min="28" max="28" width="13.140625" style="16" customWidth="1"/>
    <col min="29" max="29" width="14.421875" style="16" customWidth="1"/>
    <col min="30" max="30" width="19.421875" style="16" customWidth="1"/>
    <col min="31" max="16384" width="9.140625" style="16" customWidth="1"/>
  </cols>
  <sheetData>
    <row r="1" spans="3:14" ht="18.75">
      <c r="C1" s="34"/>
      <c r="D1" s="34"/>
      <c r="E1" s="34"/>
      <c r="F1" s="34"/>
      <c r="G1" s="34"/>
      <c r="H1" s="34"/>
      <c r="I1" s="34"/>
      <c r="J1" s="34"/>
      <c r="K1" s="34"/>
      <c r="L1" s="52"/>
      <c r="M1" s="52"/>
      <c r="N1" s="104" t="s">
        <v>81</v>
      </c>
    </row>
    <row r="2" spans="1:24" s="5" customFormat="1" ht="56.25" customHeight="1">
      <c r="A2" s="34"/>
      <c r="B2" s="34"/>
      <c r="C2" s="149" t="s">
        <v>80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37"/>
      <c r="W2" s="27"/>
      <c r="X2" s="27"/>
    </row>
    <row r="3" spans="1:24" s="5" customFormat="1" ht="18.75">
      <c r="A3" s="1"/>
      <c r="B3" s="1"/>
      <c r="C3" s="150" t="s">
        <v>68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2"/>
      <c r="W3" s="27"/>
      <c r="X3" s="27"/>
    </row>
    <row r="4" spans="1:30" s="5" customFormat="1" ht="51.75" customHeight="1">
      <c r="A4" s="146" t="s">
        <v>6</v>
      </c>
      <c r="B4" s="126" t="s">
        <v>27</v>
      </c>
      <c r="C4" s="126" t="s">
        <v>7</v>
      </c>
      <c r="D4" s="136" t="s">
        <v>9</v>
      </c>
      <c r="E4" s="136"/>
      <c r="F4" s="136"/>
      <c r="G4" s="136"/>
      <c r="H4" s="136"/>
      <c r="I4" s="136"/>
      <c r="J4" s="130" t="s">
        <v>15</v>
      </c>
      <c r="K4" s="131"/>
      <c r="L4" s="132"/>
      <c r="M4" s="143" t="s">
        <v>19</v>
      </c>
      <c r="N4" s="143" t="s">
        <v>16</v>
      </c>
      <c r="O4" s="143" t="s">
        <v>18</v>
      </c>
      <c r="P4" s="153" t="s">
        <v>20</v>
      </c>
      <c r="Q4" s="154"/>
      <c r="R4" s="154"/>
      <c r="S4" s="154"/>
      <c r="T4" s="154"/>
      <c r="U4" s="154"/>
      <c r="V4" s="155"/>
      <c r="W4" s="126" t="s">
        <v>66</v>
      </c>
      <c r="X4" s="159" t="s">
        <v>67</v>
      </c>
      <c r="Y4" s="159"/>
      <c r="Z4" s="159"/>
      <c r="AA4" s="159"/>
      <c r="AB4" s="159"/>
      <c r="AC4" s="159"/>
      <c r="AD4" s="159"/>
    </row>
    <row r="5" spans="1:30" s="5" customFormat="1" ht="60.75" customHeight="1">
      <c r="A5" s="147"/>
      <c r="B5" s="127"/>
      <c r="C5" s="127"/>
      <c r="D5" s="138" t="s">
        <v>21</v>
      </c>
      <c r="E5" s="139"/>
      <c r="F5" s="140"/>
      <c r="G5" s="138" t="s">
        <v>22</v>
      </c>
      <c r="H5" s="139"/>
      <c r="I5" s="140"/>
      <c r="J5" s="133"/>
      <c r="K5" s="134"/>
      <c r="L5" s="135"/>
      <c r="M5" s="144"/>
      <c r="N5" s="144"/>
      <c r="O5" s="144"/>
      <c r="P5" s="156"/>
      <c r="Q5" s="157"/>
      <c r="R5" s="157"/>
      <c r="S5" s="157"/>
      <c r="T5" s="157"/>
      <c r="U5" s="157"/>
      <c r="V5" s="158"/>
      <c r="W5" s="127"/>
      <c r="X5" s="159"/>
      <c r="Y5" s="159"/>
      <c r="Z5" s="159"/>
      <c r="AA5" s="159"/>
      <c r="AB5" s="159"/>
      <c r="AC5" s="159"/>
      <c r="AD5" s="159"/>
    </row>
    <row r="6" spans="1:30" s="5" customFormat="1" ht="36.75" customHeight="1">
      <c r="A6" s="147"/>
      <c r="B6" s="63"/>
      <c r="C6" s="127"/>
      <c r="D6" s="138" t="s">
        <v>10</v>
      </c>
      <c r="E6" s="139"/>
      <c r="F6" s="139"/>
      <c r="G6" s="139"/>
      <c r="H6" s="139"/>
      <c r="I6" s="140"/>
      <c r="J6" s="141" t="s">
        <v>14</v>
      </c>
      <c r="K6" s="142"/>
      <c r="L6" s="151" t="s">
        <v>5</v>
      </c>
      <c r="M6" s="144"/>
      <c r="N6" s="144"/>
      <c r="O6" s="144"/>
      <c r="P6" s="136" t="s">
        <v>25</v>
      </c>
      <c r="Q6" s="136"/>
      <c r="R6" s="136"/>
      <c r="S6" s="136" t="s">
        <v>26</v>
      </c>
      <c r="T6" s="136"/>
      <c r="U6" s="136"/>
      <c r="V6" s="129" t="s">
        <v>5</v>
      </c>
      <c r="W6" s="127"/>
      <c r="X6" s="136" t="s">
        <v>25</v>
      </c>
      <c r="Y6" s="136"/>
      <c r="Z6" s="136"/>
      <c r="AA6" s="136" t="s">
        <v>26</v>
      </c>
      <c r="AB6" s="136"/>
      <c r="AC6" s="136"/>
      <c r="AD6" s="129" t="s">
        <v>5</v>
      </c>
    </row>
    <row r="7" spans="1:30" s="5" customFormat="1" ht="156" customHeight="1">
      <c r="A7" s="147"/>
      <c r="B7" s="129" t="s">
        <v>8</v>
      </c>
      <c r="C7" s="127"/>
      <c r="D7" s="54" t="s">
        <v>3</v>
      </c>
      <c r="E7" s="54" t="s">
        <v>75</v>
      </c>
      <c r="F7" s="54" t="s">
        <v>13</v>
      </c>
      <c r="G7" s="54" t="s">
        <v>3</v>
      </c>
      <c r="H7" s="54" t="s">
        <v>23</v>
      </c>
      <c r="I7" s="54" t="s">
        <v>24</v>
      </c>
      <c r="J7" s="38" t="s">
        <v>17</v>
      </c>
      <c r="K7" s="38" t="s">
        <v>82</v>
      </c>
      <c r="L7" s="152"/>
      <c r="M7" s="144"/>
      <c r="N7" s="144"/>
      <c r="O7" s="144"/>
      <c r="P7" s="49" t="s">
        <v>3</v>
      </c>
      <c r="Q7" s="54" t="s">
        <v>2</v>
      </c>
      <c r="R7" s="49" t="s">
        <v>13</v>
      </c>
      <c r="S7" s="49" t="s">
        <v>3</v>
      </c>
      <c r="T7" s="49" t="s">
        <v>23</v>
      </c>
      <c r="U7" s="49" t="s">
        <v>24</v>
      </c>
      <c r="V7" s="129"/>
      <c r="W7" s="127"/>
      <c r="X7" s="49" t="s">
        <v>3</v>
      </c>
      <c r="Y7" s="54" t="s">
        <v>2</v>
      </c>
      <c r="Z7" s="49" t="s">
        <v>13</v>
      </c>
      <c r="AA7" s="49" t="s">
        <v>3</v>
      </c>
      <c r="AB7" s="49" t="s">
        <v>23</v>
      </c>
      <c r="AC7" s="49" t="s">
        <v>24</v>
      </c>
      <c r="AD7" s="129"/>
    </row>
    <row r="8" spans="1:30" s="5" customFormat="1" ht="44.25" customHeight="1">
      <c r="A8" s="148"/>
      <c r="B8" s="129"/>
      <c r="C8" s="128"/>
      <c r="D8" s="55" t="s">
        <v>4</v>
      </c>
      <c r="E8" s="55" t="s">
        <v>4</v>
      </c>
      <c r="F8" s="55" t="s">
        <v>4</v>
      </c>
      <c r="G8" s="55" t="s">
        <v>4</v>
      </c>
      <c r="H8" s="55" t="s">
        <v>4</v>
      </c>
      <c r="I8" s="55" t="s">
        <v>4</v>
      </c>
      <c r="J8" s="50" t="s">
        <v>11</v>
      </c>
      <c r="K8" s="50" t="s">
        <v>11</v>
      </c>
      <c r="L8" s="50" t="s">
        <v>11</v>
      </c>
      <c r="M8" s="145"/>
      <c r="N8" s="145"/>
      <c r="O8" s="145"/>
      <c r="P8" s="49" t="s">
        <v>12</v>
      </c>
      <c r="Q8" s="49" t="s">
        <v>12</v>
      </c>
      <c r="R8" s="49" t="s">
        <v>12</v>
      </c>
      <c r="S8" s="49" t="s">
        <v>12</v>
      </c>
      <c r="T8" s="49" t="s">
        <v>12</v>
      </c>
      <c r="U8" s="49" t="s">
        <v>12</v>
      </c>
      <c r="V8" s="49" t="s">
        <v>12</v>
      </c>
      <c r="W8" s="128"/>
      <c r="X8" s="49" t="s">
        <v>12</v>
      </c>
      <c r="Y8" s="49" t="s">
        <v>12</v>
      </c>
      <c r="Z8" s="49" t="s">
        <v>12</v>
      </c>
      <c r="AA8" s="49" t="s">
        <v>12</v>
      </c>
      <c r="AB8" s="49" t="s">
        <v>12</v>
      </c>
      <c r="AC8" s="49" t="s">
        <v>12</v>
      </c>
      <c r="AD8" s="49" t="s">
        <v>12</v>
      </c>
    </row>
    <row r="9" spans="1:30" s="23" customFormat="1" ht="18" customHeight="1">
      <c r="A9" s="39">
        <v>1</v>
      </c>
      <c r="B9" s="40" t="s">
        <v>28</v>
      </c>
      <c r="C9" s="41">
        <v>5</v>
      </c>
      <c r="D9" s="56">
        <v>28</v>
      </c>
      <c r="E9" s="56"/>
      <c r="F9" s="56"/>
      <c r="G9" s="56"/>
      <c r="H9" s="56"/>
      <c r="I9" s="56"/>
      <c r="J9" s="48">
        <v>62965</v>
      </c>
      <c r="K9" s="48">
        <v>5583</v>
      </c>
      <c r="L9" s="48">
        <f>SUM(J9:K9)</f>
        <v>68548</v>
      </c>
      <c r="M9" s="42">
        <v>1</v>
      </c>
      <c r="N9" s="117">
        <f>ROUND(25/(D9+E9+F9+G9+H9+I9)*2,3)</f>
        <v>1.786</v>
      </c>
      <c r="O9" s="48">
        <f aca="true" t="shared" si="0" ref="O9:O42">ROUND(J9*(M9-1)+L9*(N9-1)+L9,0)</f>
        <v>122427</v>
      </c>
      <c r="P9" s="24">
        <f>ROUND(D9*O9/1000,1)</f>
        <v>3428</v>
      </c>
      <c r="Q9" s="24">
        <f>ROUND(E9*O9/1000,1)</f>
        <v>0</v>
      </c>
      <c r="R9" s="24">
        <f>ROUND(F9*O9/1000,1)</f>
        <v>0</v>
      </c>
      <c r="S9" s="24">
        <f>ROUND(G9*O9/1000,1)</f>
        <v>0</v>
      </c>
      <c r="T9" s="24">
        <f>ROUND(H9*O9/1000,1)</f>
        <v>0</v>
      </c>
      <c r="U9" s="24">
        <f>ROUND(I9*O9/1000,1)</f>
        <v>0</v>
      </c>
      <c r="V9" s="24">
        <f aca="true" t="shared" si="1" ref="V9:V45">SUM(P9:U9)</f>
        <v>3428</v>
      </c>
      <c r="W9" s="97">
        <v>0.981</v>
      </c>
      <c r="X9" s="24">
        <f>ROUND(P9*W9,1)-19.1</f>
        <v>3343.8</v>
      </c>
      <c r="Y9" s="24">
        <f aca="true" t="shared" si="2" ref="Y9:Y21">ROUND(Q9*W9,1)</f>
        <v>0</v>
      </c>
      <c r="Z9" s="24">
        <f aca="true" t="shared" si="3" ref="Z9:Z21">ROUND(R9*W9,1)</f>
        <v>0</v>
      </c>
      <c r="AA9" s="24">
        <f aca="true" t="shared" si="4" ref="AA9:AA21">ROUND(S9*W9,1)</f>
        <v>0</v>
      </c>
      <c r="AB9" s="24">
        <f aca="true" t="shared" si="5" ref="AB9:AB21">ROUND(T9*W9,1)</f>
        <v>0</v>
      </c>
      <c r="AC9" s="24">
        <f aca="true" t="shared" si="6" ref="AC9:AC21">ROUND(U9*W9,1)</f>
        <v>0</v>
      </c>
      <c r="AD9" s="24">
        <f>SUM(X9:AC9)</f>
        <v>3343.8</v>
      </c>
    </row>
    <row r="10" spans="1:30" s="23" customFormat="1" ht="15.75">
      <c r="A10" s="43">
        <v>2</v>
      </c>
      <c r="B10" s="40" t="s">
        <v>29</v>
      </c>
      <c r="C10" s="41">
        <v>5</v>
      </c>
      <c r="D10" s="57">
        <v>16</v>
      </c>
      <c r="E10" s="57"/>
      <c r="F10" s="57"/>
      <c r="G10" s="57">
        <v>49</v>
      </c>
      <c r="H10" s="56">
        <v>1</v>
      </c>
      <c r="I10" s="56"/>
      <c r="J10" s="48">
        <v>62965</v>
      </c>
      <c r="K10" s="48">
        <v>5583</v>
      </c>
      <c r="L10" s="48">
        <f aca="true" t="shared" si="7" ref="L10:L42">SUM(J10:K10)</f>
        <v>68548</v>
      </c>
      <c r="M10" s="42">
        <v>1</v>
      </c>
      <c r="N10" s="117">
        <f>ROUND(25/(D10+E10+F10+G10+H10+I10)*4,3)</f>
        <v>1.515</v>
      </c>
      <c r="O10" s="48">
        <f t="shared" si="0"/>
        <v>103850</v>
      </c>
      <c r="P10" s="24">
        <f aca="true" t="shared" si="8" ref="P10:P45">ROUND(D10*O10/1000,1)</f>
        <v>1661.6</v>
      </c>
      <c r="Q10" s="24">
        <f aca="true" t="shared" si="9" ref="Q10:Q45">ROUND(E10*O10/1000,1)</f>
        <v>0</v>
      </c>
      <c r="R10" s="24">
        <f aca="true" t="shared" si="10" ref="R10:R45">ROUND(F10*O10/1000,1)</f>
        <v>0</v>
      </c>
      <c r="S10" s="24">
        <f aca="true" t="shared" si="11" ref="S10:S45">ROUND(G10*O10/1000,1)</f>
        <v>5088.7</v>
      </c>
      <c r="T10" s="24">
        <f aca="true" t="shared" si="12" ref="T10:T45">ROUND(H10*O10/1000,1)</f>
        <v>103.9</v>
      </c>
      <c r="U10" s="24">
        <f aca="true" t="shared" si="13" ref="U10:U45">ROUND(I10*O10/1000,1)</f>
        <v>0</v>
      </c>
      <c r="V10" s="24">
        <f t="shared" si="1"/>
        <v>6854.199999999999</v>
      </c>
      <c r="W10" s="97">
        <v>0.938</v>
      </c>
      <c r="X10" s="24">
        <f>ROUND(P10*W10,1)+6.2</f>
        <v>1564.8</v>
      </c>
      <c r="Y10" s="24">
        <f t="shared" si="2"/>
        <v>0</v>
      </c>
      <c r="Z10" s="24">
        <f t="shared" si="3"/>
        <v>0</v>
      </c>
      <c r="AA10" s="24">
        <f t="shared" si="4"/>
        <v>4773.2</v>
      </c>
      <c r="AB10" s="24">
        <f t="shared" si="5"/>
        <v>97.5</v>
      </c>
      <c r="AC10" s="24">
        <f t="shared" si="6"/>
        <v>0</v>
      </c>
      <c r="AD10" s="24">
        <f aca="true" t="shared" si="14" ref="AD10:AD45">SUM(X10:AC10)</f>
        <v>6435.5</v>
      </c>
    </row>
    <row r="11" spans="1:30" s="23" customFormat="1" ht="15.75">
      <c r="A11" s="43">
        <v>3</v>
      </c>
      <c r="B11" s="40" t="s">
        <v>30</v>
      </c>
      <c r="C11" s="41">
        <v>5</v>
      </c>
      <c r="D11" s="57">
        <v>30</v>
      </c>
      <c r="E11" s="57"/>
      <c r="F11" s="57"/>
      <c r="G11" s="57"/>
      <c r="H11" s="56"/>
      <c r="I11" s="56"/>
      <c r="J11" s="48">
        <v>62965</v>
      </c>
      <c r="K11" s="48">
        <v>5583</v>
      </c>
      <c r="L11" s="48">
        <f t="shared" si="7"/>
        <v>68548</v>
      </c>
      <c r="M11" s="42">
        <v>1</v>
      </c>
      <c r="N11" s="117">
        <f aca="true" t="shared" si="15" ref="N11:N42">ROUND(25/(D11+E11+F11+G11+H11+I11)*2,3)</f>
        <v>1.667</v>
      </c>
      <c r="O11" s="48">
        <f t="shared" si="0"/>
        <v>114270</v>
      </c>
      <c r="P11" s="24">
        <f t="shared" si="8"/>
        <v>3428.1</v>
      </c>
      <c r="Q11" s="24">
        <f t="shared" si="9"/>
        <v>0</v>
      </c>
      <c r="R11" s="24">
        <f t="shared" si="10"/>
        <v>0</v>
      </c>
      <c r="S11" s="24">
        <f t="shared" si="11"/>
        <v>0</v>
      </c>
      <c r="T11" s="24">
        <f t="shared" si="12"/>
        <v>0</v>
      </c>
      <c r="U11" s="24">
        <f t="shared" si="13"/>
        <v>0</v>
      </c>
      <c r="V11" s="24">
        <f t="shared" si="1"/>
        <v>3428.1</v>
      </c>
      <c r="W11" s="97">
        <v>0.958</v>
      </c>
      <c r="X11" s="24">
        <f>ROUND(P11*W11,1)+1.8</f>
        <v>3285.9</v>
      </c>
      <c r="Y11" s="24">
        <f t="shared" si="2"/>
        <v>0</v>
      </c>
      <c r="Z11" s="24">
        <f t="shared" si="3"/>
        <v>0</v>
      </c>
      <c r="AA11" s="24">
        <f t="shared" si="4"/>
        <v>0</v>
      </c>
      <c r="AB11" s="24">
        <f t="shared" si="5"/>
        <v>0</v>
      </c>
      <c r="AC11" s="24">
        <f t="shared" si="6"/>
        <v>0</v>
      </c>
      <c r="AD11" s="24">
        <f t="shared" si="14"/>
        <v>3285.9</v>
      </c>
    </row>
    <row r="12" spans="1:30" s="23" customFormat="1" ht="15.75">
      <c r="A12" s="43">
        <v>4</v>
      </c>
      <c r="B12" s="40" t="s">
        <v>31</v>
      </c>
      <c r="C12" s="41">
        <v>5</v>
      </c>
      <c r="D12" s="58">
        <v>16</v>
      </c>
      <c r="E12" s="58"/>
      <c r="F12" s="58"/>
      <c r="G12" s="58"/>
      <c r="H12" s="59"/>
      <c r="I12" s="59"/>
      <c r="J12" s="48">
        <v>62965</v>
      </c>
      <c r="K12" s="48">
        <v>5583</v>
      </c>
      <c r="L12" s="48">
        <f t="shared" si="7"/>
        <v>68548</v>
      </c>
      <c r="M12" s="42">
        <v>1</v>
      </c>
      <c r="N12" s="117">
        <f t="shared" si="15"/>
        <v>3.125</v>
      </c>
      <c r="O12" s="48">
        <f t="shared" si="0"/>
        <v>214213</v>
      </c>
      <c r="P12" s="24">
        <f t="shared" si="8"/>
        <v>3427.4</v>
      </c>
      <c r="Q12" s="24">
        <f t="shared" si="9"/>
        <v>0</v>
      </c>
      <c r="R12" s="24">
        <f t="shared" si="10"/>
        <v>0</v>
      </c>
      <c r="S12" s="24">
        <f t="shared" si="11"/>
        <v>0</v>
      </c>
      <c r="T12" s="24">
        <f t="shared" si="12"/>
        <v>0</v>
      </c>
      <c r="U12" s="24">
        <f t="shared" si="13"/>
        <v>0</v>
      </c>
      <c r="V12" s="24">
        <f t="shared" si="1"/>
        <v>3427.4</v>
      </c>
      <c r="W12" s="97">
        <v>0.928</v>
      </c>
      <c r="X12" s="24">
        <f>ROUND(P12*W12,1)+12.5</f>
        <v>3193.1</v>
      </c>
      <c r="Y12" s="24">
        <f t="shared" si="2"/>
        <v>0</v>
      </c>
      <c r="Z12" s="24">
        <f t="shared" si="3"/>
        <v>0</v>
      </c>
      <c r="AA12" s="24">
        <f t="shared" si="4"/>
        <v>0</v>
      </c>
      <c r="AB12" s="24">
        <f t="shared" si="5"/>
        <v>0</v>
      </c>
      <c r="AC12" s="24">
        <f t="shared" si="6"/>
        <v>0</v>
      </c>
      <c r="AD12" s="24">
        <f t="shared" si="14"/>
        <v>3193.1</v>
      </c>
    </row>
    <row r="13" spans="1:30" s="23" customFormat="1" ht="15.75">
      <c r="A13" s="43">
        <v>5</v>
      </c>
      <c r="B13" s="40" t="s">
        <v>32</v>
      </c>
      <c r="C13" s="41">
        <v>5</v>
      </c>
      <c r="D13" s="57"/>
      <c r="E13" s="57"/>
      <c r="F13" s="57"/>
      <c r="G13" s="57"/>
      <c r="H13" s="56"/>
      <c r="I13" s="56"/>
      <c r="J13" s="48"/>
      <c r="K13" s="48"/>
      <c r="L13" s="48"/>
      <c r="M13" s="42"/>
      <c r="N13" s="117"/>
      <c r="O13" s="48"/>
      <c r="P13" s="24">
        <f t="shared" si="8"/>
        <v>0</v>
      </c>
      <c r="Q13" s="24">
        <f t="shared" si="9"/>
        <v>0</v>
      </c>
      <c r="R13" s="24">
        <f t="shared" si="10"/>
        <v>0</v>
      </c>
      <c r="S13" s="24">
        <f t="shared" si="11"/>
        <v>0</v>
      </c>
      <c r="T13" s="24">
        <f t="shared" si="12"/>
        <v>0</v>
      </c>
      <c r="U13" s="24">
        <f t="shared" si="13"/>
        <v>0</v>
      </c>
      <c r="V13" s="24">
        <f t="shared" si="1"/>
        <v>0</v>
      </c>
      <c r="W13" s="97">
        <v>1.235</v>
      </c>
      <c r="X13" s="24">
        <f>ROUND(P13*W13,1)</f>
        <v>0</v>
      </c>
      <c r="Y13" s="24">
        <f t="shared" si="2"/>
        <v>0</v>
      </c>
      <c r="Z13" s="24">
        <f t="shared" si="3"/>
        <v>0</v>
      </c>
      <c r="AA13" s="24">
        <f t="shared" si="4"/>
        <v>0</v>
      </c>
      <c r="AB13" s="24">
        <f t="shared" si="5"/>
        <v>0</v>
      </c>
      <c r="AC13" s="24">
        <f t="shared" si="6"/>
        <v>0</v>
      </c>
      <c r="AD13" s="24">
        <f t="shared" si="14"/>
        <v>0</v>
      </c>
    </row>
    <row r="14" spans="1:30" s="23" customFormat="1" ht="15.75">
      <c r="A14" s="43">
        <v>6</v>
      </c>
      <c r="B14" s="40" t="s">
        <v>33</v>
      </c>
      <c r="C14" s="41">
        <v>5</v>
      </c>
      <c r="D14" s="57">
        <v>40</v>
      </c>
      <c r="E14" s="57"/>
      <c r="F14" s="57"/>
      <c r="G14" s="57"/>
      <c r="H14" s="56"/>
      <c r="I14" s="56"/>
      <c r="J14" s="48">
        <v>62965</v>
      </c>
      <c r="K14" s="48">
        <v>5583</v>
      </c>
      <c r="L14" s="48">
        <f t="shared" si="7"/>
        <v>68548</v>
      </c>
      <c r="M14" s="42">
        <v>1</v>
      </c>
      <c r="N14" s="117">
        <f t="shared" si="15"/>
        <v>1.25</v>
      </c>
      <c r="O14" s="48">
        <f t="shared" si="0"/>
        <v>85685</v>
      </c>
      <c r="P14" s="24">
        <f t="shared" si="8"/>
        <v>3427.4</v>
      </c>
      <c r="Q14" s="24">
        <f t="shared" si="9"/>
        <v>0</v>
      </c>
      <c r="R14" s="24">
        <f t="shared" si="10"/>
        <v>0</v>
      </c>
      <c r="S14" s="24">
        <f t="shared" si="11"/>
        <v>0</v>
      </c>
      <c r="T14" s="24">
        <f t="shared" si="12"/>
        <v>0</v>
      </c>
      <c r="U14" s="24">
        <f t="shared" si="13"/>
        <v>0</v>
      </c>
      <c r="V14" s="24">
        <f t="shared" si="1"/>
        <v>3427.4</v>
      </c>
      <c r="W14" s="97">
        <v>0.958</v>
      </c>
      <c r="X14" s="24">
        <f>ROUND(P14*W14,1)-1.5</f>
        <v>3281.9</v>
      </c>
      <c r="Y14" s="24">
        <f t="shared" si="2"/>
        <v>0</v>
      </c>
      <c r="Z14" s="24">
        <f t="shared" si="3"/>
        <v>0</v>
      </c>
      <c r="AA14" s="24">
        <f t="shared" si="4"/>
        <v>0</v>
      </c>
      <c r="AB14" s="24">
        <f t="shared" si="5"/>
        <v>0</v>
      </c>
      <c r="AC14" s="24">
        <f t="shared" si="6"/>
        <v>0</v>
      </c>
      <c r="AD14" s="24">
        <f t="shared" si="14"/>
        <v>3281.9</v>
      </c>
    </row>
    <row r="15" spans="1:30" s="23" customFormat="1" ht="15.75" customHeight="1">
      <c r="A15" s="43">
        <v>7</v>
      </c>
      <c r="B15" s="40" t="s">
        <v>34</v>
      </c>
      <c r="C15" s="41">
        <v>5</v>
      </c>
      <c r="D15" s="57"/>
      <c r="E15" s="57"/>
      <c r="F15" s="57"/>
      <c r="G15" s="57">
        <v>79</v>
      </c>
      <c r="H15" s="56">
        <v>2</v>
      </c>
      <c r="I15" s="56"/>
      <c r="J15" s="48">
        <v>62965</v>
      </c>
      <c r="K15" s="48">
        <v>5583</v>
      </c>
      <c r="L15" s="48">
        <f t="shared" si="7"/>
        <v>68548</v>
      </c>
      <c r="M15" s="42">
        <v>1</v>
      </c>
      <c r="N15" s="117">
        <f t="shared" si="15"/>
        <v>0.617</v>
      </c>
      <c r="O15" s="48">
        <f t="shared" si="0"/>
        <v>42294</v>
      </c>
      <c r="P15" s="24">
        <f t="shared" si="8"/>
        <v>0</v>
      </c>
      <c r="Q15" s="24">
        <f t="shared" si="9"/>
        <v>0</v>
      </c>
      <c r="R15" s="24">
        <f t="shared" si="10"/>
        <v>0</v>
      </c>
      <c r="S15" s="24">
        <f t="shared" si="11"/>
        <v>3341.2</v>
      </c>
      <c r="T15" s="24">
        <f t="shared" si="12"/>
        <v>84.6</v>
      </c>
      <c r="U15" s="24">
        <f t="shared" si="13"/>
        <v>0</v>
      </c>
      <c r="V15" s="24">
        <f t="shared" si="1"/>
        <v>3425.7999999999997</v>
      </c>
      <c r="W15" s="97">
        <v>0.95</v>
      </c>
      <c r="X15" s="24">
        <f>ROUND(P15*W15,1)+12.4</f>
        <v>12.4</v>
      </c>
      <c r="Y15" s="24">
        <f t="shared" si="2"/>
        <v>0</v>
      </c>
      <c r="Z15" s="24">
        <f t="shared" si="3"/>
        <v>0</v>
      </c>
      <c r="AA15" s="24">
        <f t="shared" si="4"/>
        <v>3174.1</v>
      </c>
      <c r="AB15" s="24">
        <f t="shared" si="5"/>
        <v>80.4</v>
      </c>
      <c r="AC15" s="24">
        <f t="shared" si="6"/>
        <v>0</v>
      </c>
      <c r="AD15" s="24">
        <f t="shared" si="14"/>
        <v>3266.9</v>
      </c>
    </row>
    <row r="16" spans="1:30" s="45" customFormat="1" ht="15.75">
      <c r="A16" s="43">
        <v>8</v>
      </c>
      <c r="B16" s="44" t="s">
        <v>35</v>
      </c>
      <c r="C16" s="41">
        <v>5</v>
      </c>
      <c r="D16" s="57">
        <v>47</v>
      </c>
      <c r="E16" s="57">
        <v>1</v>
      </c>
      <c r="F16" s="57"/>
      <c r="G16" s="57"/>
      <c r="H16" s="56"/>
      <c r="I16" s="56"/>
      <c r="J16" s="48">
        <v>62965</v>
      </c>
      <c r="K16" s="48">
        <v>5583</v>
      </c>
      <c r="L16" s="48">
        <f t="shared" si="7"/>
        <v>68548</v>
      </c>
      <c r="M16" s="42">
        <v>1</v>
      </c>
      <c r="N16" s="117">
        <f>ROUND(25/(D16+E16+F16+G16+H16+I16)*3,3)</f>
        <v>1.563</v>
      </c>
      <c r="O16" s="48">
        <f t="shared" si="0"/>
        <v>107141</v>
      </c>
      <c r="P16" s="24">
        <f t="shared" si="8"/>
        <v>5035.6</v>
      </c>
      <c r="Q16" s="24">
        <f t="shared" si="9"/>
        <v>107.1</v>
      </c>
      <c r="R16" s="24">
        <f t="shared" si="10"/>
        <v>0</v>
      </c>
      <c r="S16" s="24">
        <f t="shared" si="11"/>
        <v>0</v>
      </c>
      <c r="T16" s="24">
        <f t="shared" si="12"/>
        <v>0</v>
      </c>
      <c r="U16" s="24">
        <f t="shared" si="13"/>
        <v>0</v>
      </c>
      <c r="V16" s="24">
        <f t="shared" si="1"/>
        <v>5142.700000000001</v>
      </c>
      <c r="W16" s="97">
        <v>0.882</v>
      </c>
      <c r="X16" s="24">
        <f>ROUND(P16*W16,1)-19.9</f>
        <v>4421.5</v>
      </c>
      <c r="Y16" s="24">
        <f t="shared" si="2"/>
        <v>94.5</v>
      </c>
      <c r="Z16" s="24">
        <f t="shared" si="3"/>
        <v>0</v>
      </c>
      <c r="AA16" s="24">
        <f t="shared" si="4"/>
        <v>0</v>
      </c>
      <c r="AB16" s="24">
        <f t="shared" si="5"/>
        <v>0</v>
      </c>
      <c r="AC16" s="24">
        <f t="shared" si="6"/>
        <v>0</v>
      </c>
      <c r="AD16" s="24">
        <f t="shared" si="14"/>
        <v>4516</v>
      </c>
    </row>
    <row r="17" spans="1:30" s="23" customFormat="1" ht="18" customHeight="1">
      <c r="A17" s="43">
        <v>9</v>
      </c>
      <c r="B17" s="40" t="s">
        <v>36</v>
      </c>
      <c r="C17" s="41">
        <v>5</v>
      </c>
      <c r="D17" s="57"/>
      <c r="E17" s="57"/>
      <c r="F17" s="57"/>
      <c r="G17" s="57"/>
      <c r="H17" s="57"/>
      <c r="I17" s="57"/>
      <c r="J17" s="48"/>
      <c r="K17" s="48"/>
      <c r="L17" s="48"/>
      <c r="M17" s="46"/>
      <c r="N17" s="117"/>
      <c r="O17" s="48"/>
      <c r="P17" s="24">
        <f t="shared" si="8"/>
        <v>0</v>
      </c>
      <c r="Q17" s="24">
        <f t="shared" si="9"/>
        <v>0</v>
      </c>
      <c r="R17" s="24">
        <f t="shared" si="10"/>
        <v>0</v>
      </c>
      <c r="S17" s="24">
        <f t="shared" si="11"/>
        <v>0</v>
      </c>
      <c r="T17" s="24">
        <f t="shared" si="12"/>
        <v>0</v>
      </c>
      <c r="U17" s="24">
        <f t="shared" si="13"/>
        <v>0</v>
      </c>
      <c r="V17" s="24">
        <f t="shared" si="1"/>
        <v>0</v>
      </c>
      <c r="W17" s="97">
        <v>0.876</v>
      </c>
      <c r="X17" s="24">
        <f>ROUND(P17*W17,1)</f>
        <v>0</v>
      </c>
      <c r="Y17" s="24">
        <f t="shared" si="2"/>
        <v>0</v>
      </c>
      <c r="Z17" s="24">
        <f t="shared" si="3"/>
        <v>0</v>
      </c>
      <c r="AA17" s="24">
        <f t="shared" si="4"/>
        <v>0</v>
      </c>
      <c r="AB17" s="24">
        <f t="shared" si="5"/>
        <v>0</v>
      </c>
      <c r="AC17" s="24">
        <f t="shared" si="6"/>
        <v>0</v>
      </c>
      <c r="AD17" s="24">
        <f t="shared" si="14"/>
        <v>0</v>
      </c>
    </row>
    <row r="18" spans="1:30" s="23" customFormat="1" ht="15.75">
      <c r="A18" s="43">
        <v>10</v>
      </c>
      <c r="B18" s="22" t="s">
        <v>37</v>
      </c>
      <c r="C18" s="41">
        <v>5</v>
      </c>
      <c r="D18" s="57">
        <v>17</v>
      </c>
      <c r="E18" s="57"/>
      <c r="F18" s="57"/>
      <c r="G18" s="57"/>
      <c r="H18" s="57"/>
      <c r="I18" s="57"/>
      <c r="J18" s="48">
        <v>62965</v>
      </c>
      <c r="K18" s="48">
        <v>5583</v>
      </c>
      <c r="L18" s="48">
        <f t="shared" si="7"/>
        <v>68548</v>
      </c>
      <c r="M18" s="46">
        <v>1.124</v>
      </c>
      <c r="N18" s="117">
        <f t="shared" si="15"/>
        <v>2.941</v>
      </c>
      <c r="O18" s="48">
        <f t="shared" si="0"/>
        <v>209407</v>
      </c>
      <c r="P18" s="24">
        <f t="shared" si="8"/>
        <v>3559.9</v>
      </c>
      <c r="Q18" s="24">
        <f t="shared" si="9"/>
        <v>0</v>
      </c>
      <c r="R18" s="24">
        <f t="shared" si="10"/>
        <v>0</v>
      </c>
      <c r="S18" s="24">
        <f t="shared" si="11"/>
        <v>0</v>
      </c>
      <c r="T18" s="24">
        <f t="shared" si="12"/>
        <v>0</v>
      </c>
      <c r="U18" s="24">
        <f t="shared" si="13"/>
        <v>0</v>
      </c>
      <c r="V18" s="24">
        <f t="shared" si="1"/>
        <v>3559.9</v>
      </c>
      <c r="W18" s="97">
        <v>1.045</v>
      </c>
      <c r="X18" s="24">
        <f>ROUND(P18*W18,1)+1.5</f>
        <v>3721.6</v>
      </c>
      <c r="Y18" s="24">
        <f t="shared" si="2"/>
        <v>0</v>
      </c>
      <c r="Z18" s="24">
        <f t="shared" si="3"/>
        <v>0</v>
      </c>
      <c r="AA18" s="24">
        <f t="shared" si="4"/>
        <v>0</v>
      </c>
      <c r="AB18" s="24">
        <f t="shared" si="5"/>
        <v>0</v>
      </c>
      <c r="AC18" s="24">
        <f t="shared" si="6"/>
        <v>0</v>
      </c>
      <c r="AD18" s="24">
        <f t="shared" si="14"/>
        <v>3721.6</v>
      </c>
    </row>
    <row r="19" spans="1:30" s="23" customFormat="1" ht="15.75">
      <c r="A19" s="43">
        <v>11</v>
      </c>
      <c r="B19" s="22" t="s">
        <v>38</v>
      </c>
      <c r="C19" s="41">
        <v>5</v>
      </c>
      <c r="D19" s="57">
        <v>12</v>
      </c>
      <c r="E19" s="57"/>
      <c r="F19" s="57"/>
      <c r="G19" s="57"/>
      <c r="H19" s="57"/>
      <c r="I19" s="57"/>
      <c r="J19" s="48">
        <v>62965</v>
      </c>
      <c r="K19" s="48">
        <v>5583</v>
      </c>
      <c r="L19" s="48">
        <f t="shared" si="7"/>
        <v>68548</v>
      </c>
      <c r="M19" s="46">
        <v>1.124</v>
      </c>
      <c r="N19" s="117">
        <f t="shared" si="15"/>
        <v>4.167</v>
      </c>
      <c r="O19" s="48">
        <f t="shared" si="0"/>
        <v>293447</v>
      </c>
      <c r="P19" s="24">
        <f t="shared" si="8"/>
        <v>3521.4</v>
      </c>
      <c r="Q19" s="24">
        <f t="shared" si="9"/>
        <v>0</v>
      </c>
      <c r="R19" s="24">
        <f t="shared" si="10"/>
        <v>0</v>
      </c>
      <c r="S19" s="24">
        <f t="shared" si="11"/>
        <v>0</v>
      </c>
      <c r="T19" s="24">
        <f t="shared" si="12"/>
        <v>0</v>
      </c>
      <c r="U19" s="24">
        <f t="shared" si="13"/>
        <v>0</v>
      </c>
      <c r="V19" s="24">
        <f t="shared" si="1"/>
        <v>3521.4</v>
      </c>
      <c r="W19" s="97">
        <v>1.108</v>
      </c>
      <c r="X19" s="24">
        <f>ROUND(P19*W19,1)+8</f>
        <v>3909.7</v>
      </c>
      <c r="Y19" s="24">
        <f t="shared" si="2"/>
        <v>0</v>
      </c>
      <c r="Z19" s="24">
        <f t="shared" si="3"/>
        <v>0</v>
      </c>
      <c r="AA19" s="24">
        <f t="shared" si="4"/>
        <v>0</v>
      </c>
      <c r="AB19" s="24">
        <f t="shared" si="5"/>
        <v>0</v>
      </c>
      <c r="AC19" s="24">
        <f t="shared" si="6"/>
        <v>0</v>
      </c>
      <c r="AD19" s="24">
        <f t="shared" si="14"/>
        <v>3909.7</v>
      </c>
    </row>
    <row r="20" spans="1:30" s="23" customFormat="1" ht="15.75">
      <c r="A20" s="43">
        <v>12</v>
      </c>
      <c r="B20" s="22" t="s">
        <v>39</v>
      </c>
      <c r="C20" s="41">
        <v>5</v>
      </c>
      <c r="D20" s="57">
        <v>13</v>
      </c>
      <c r="E20" s="57"/>
      <c r="F20" s="57"/>
      <c r="G20" s="57"/>
      <c r="H20" s="57"/>
      <c r="I20" s="57"/>
      <c r="J20" s="48">
        <v>62965</v>
      </c>
      <c r="K20" s="48">
        <v>5583</v>
      </c>
      <c r="L20" s="48">
        <f t="shared" si="7"/>
        <v>68548</v>
      </c>
      <c r="M20" s="46">
        <v>1.124</v>
      </c>
      <c r="N20" s="117">
        <f t="shared" si="15"/>
        <v>3.846</v>
      </c>
      <c r="O20" s="48">
        <f t="shared" si="0"/>
        <v>271443</v>
      </c>
      <c r="P20" s="24">
        <f t="shared" si="8"/>
        <v>3528.8</v>
      </c>
      <c r="Q20" s="24">
        <f t="shared" si="9"/>
        <v>0</v>
      </c>
      <c r="R20" s="24">
        <f t="shared" si="10"/>
        <v>0</v>
      </c>
      <c r="S20" s="24">
        <f t="shared" si="11"/>
        <v>0</v>
      </c>
      <c r="T20" s="24">
        <f t="shared" si="12"/>
        <v>0</v>
      </c>
      <c r="U20" s="24">
        <f t="shared" si="13"/>
        <v>0</v>
      </c>
      <c r="V20" s="24">
        <f t="shared" si="1"/>
        <v>3528.8</v>
      </c>
      <c r="W20" s="97">
        <v>0.975</v>
      </c>
      <c r="X20" s="24">
        <f>ROUND(P20*W20,1)+1.6</f>
        <v>3442.2</v>
      </c>
      <c r="Y20" s="24">
        <f t="shared" si="2"/>
        <v>0</v>
      </c>
      <c r="Z20" s="24">
        <f t="shared" si="3"/>
        <v>0</v>
      </c>
      <c r="AA20" s="24">
        <f t="shared" si="4"/>
        <v>0</v>
      </c>
      <c r="AB20" s="24">
        <f t="shared" si="5"/>
        <v>0</v>
      </c>
      <c r="AC20" s="24">
        <f t="shared" si="6"/>
        <v>0</v>
      </c>
      <c r="AD20" s="24">
        <f t="shared" si="14"/>
        <v>3442.2</v>
      </c>
    </row>
    <row r="21" spans="1:30" s="23" customFormat="1" ht="15.75">
      <c r="A21" s="43">
        <v>13</v>
      </c>
      <c r="B21" s="22" t="s">
        <v>40</v>
      </c>
      <c r="C21" s="41">
        <v>5</v>
      </c>
      <c r="D21" s="57">
        <v>14</v>
      </c>
      <c r="E21" s="57"/>
      <c r="F21" s="57"/>
      <c r="G21" s="57"/>
      <c r="H21" s="57"/>
      <c r="I21" s="57"/>
      <c r="J21" s="48">
        <v>62965</v>
      </c>
      <c r="K21" s="48">
        <v>5583</v>
      </c>
      <c r="L21" s="48">
        <f t="shared" si="7"/>
        <v>68548</v>
      </c>
      <c r="M21" s="46">
        <v>1.124</v>
      </c>
      <c r="N21" s="117">
        <f t="shared" si="15"/>
        <v>3.571</v>
      </c>
      <c r="O21" s="48">
        <f t="shared" si="0"/>
        <v>252593</v>
      </c>
      <c r="P21" s="24">
        <f t="shared" si="8"/>
        <v>3536.3</v>
      </c>
      <c r="Q21" s="24">
        <f t="shared" si="9"/>
        <v>0</v>
      </c>
      <c r="R21" s="24">
        <f t="shared" si="10"/>
        <v>0</v>
      </c>
      <c r="S21" s="24">
        <f t="shared" si="11"/>
        <v>0</v>
      </c>
      <c r="T21" s="24">
        <f t="shared" si="12"/>
        <v>0</v>
      </c>
      <c r="U21" s="24">
        <f t="shared" si="13"/>
        <v>0</v>
      </c>
      <c r="V21" s="24">
        <f t="shared" si="1"/>
        <v>3536.3</v>
      </c>
      <c r="W21" s="97">
        <v>0.721</v>
      </c>
      <c r="X21" s="24">
        <f>ROUND(P21*W21,1)+3.9</f>
        <v>2553.6</v>
      </c>
      <c r="Y21" s="24">
        <f t="shared" si="2"/>
        <v>0</v>
      </c>
      <c r="Z21" s="24">
        <f t="shared" si="3"/>
        <v>0</v>
      </c>
      <c r="AA21" s="24">
        <f t="shared" si="4"/>
        <v>0</v>
      </c>
      <c r="AB21" s="24">
        <f t="shared" si="5"/>
        <v>0</v>
      </c>
      <c r="AC21" s="24">
        <f t="shared" si="6"/>
        <v>0</v>
      </c>
      <c r="AD21" s="24">
        <f t="shared" si="14"/>
        <v>2553.6</v>
      </c>
    </row>
    <row r="22" spans="1:30" s="23" customFormat="1" ht="19.5" customHeight="1">
      <c r="A22" s="43">
        <v>14</v>
      </c>
      <c r="B22" s="22" t="s">
        <v>41</v>
      </c>
      <c r="C22" s="41">
        <v>5</v>
      </c>
      <c r="D22" s="57"/>
      <c r="E22" s="57"/>
      <c r="F22" s="57"/>
      <c r="G22" s="57"/>
      <c r="H22" s="57"/>
      <c r="I22" s="57"/>
      <c r="J22" s="48"/>
      <c r="K22" s="48"/>
      <c r="L22" s="48"/>
      <c r="M22" s="46"/>
      <c r="N22" s="117"/>
      <c r="O22" s="48"/>
      <c r="P22" s="24">
        <f t="shared" si="8"/>
        <v>0</v>
      </c>
      <c r="Q22" s="24">
        <f t="shared" si="9"/>
        <v>0</v>
      </c>
      <c r="R22" s="24">
        <f t="shared" si="10"/>
        <v>0</v>
      </c>
      <c r="S22" s="24">
        <f t="shared" si="11"/>
        <v>0</v>
      </c>
      <c r="T22" s="24">
        <f t="shared" si="12"/>
        <v>0</v>
      </c>
      <c r="U22" s="24">
        <f t="shared" si="13"/>
        <v>0</v>
      </c>
      <c r="V22" s="24">
        <f t="shared" si="1"/>
        <v>0</v>
      </c>
      <c r="W22" s="97">
        <v>1.021</v>
      </c>
      <c r="X22" s="24">
        <f>ROUND(P22*W22,1)</f>
        <v>0</v>
      </c>
      <c r="Y22" s="24">
        <f>ROUND(Q22*W22,1)</f>
        <v>0</v>
      </c>
      <c r="Z22" s="24">
        <f>ROUND(R22*W22,1)</f>
        <v>0</v>
      </c>
      <c r="AA22" s="24">
        <f>ROUND(S22*W22,1)</f>
        <v>0</v>
      </c>
      <c r="AB22" s="24">
        <f>ROUND(T22*W22,1)</f>
        <v>0</v>
      </c>
      <c r="AC22" s="24">
        <f>ROUND(U22*W22,1)</f>
        <v>0</v>
      </c>
      <c r="AD22" s="24">
        <f t="shared" si="14"/>
        <v>0</v>
      </c>
    </row>
    <row r="23" spans="1:30" s="23" customFormat="1" ht="15.75">
      <c r="A23" s="43">
        <v>15</v>
      </c>
      <c r="B23" s="22" t="s">
        <v>42</v>
      </c>
      <c r="C23" s="41">
        <v>5</v>
      </c>
      <c r="D23" s="57">
        <v>32</v>
      </c>
      <c r="E23" s="57"/>
      <c r="F23" s="57"/>
      <c r="G23" s="57"/>
      <c r="H23" s="57"/>
      <c r="I23" s="57"/>
      <c r="J23" s="48">
        <v>62965</v>
      </c>
      <c r="K23" s="48">
        <v>5583</v>
      </c>
      <c r="L23" s="48">
        <f t="shared" si="7"/>
        <v>68548</v>
      </c>
      <c r="M23" s="46">
        <v>1.124</v>
      </c>
      <c r="N23" s="117">
        <f t="shared" si="15"/>
        <v>1.563</v>
      </c>
      <c r="O23" s="48">
        <f t="shared" si="0"/>
        <v>114948</v>
      </c>
      <c r="P23" s="24">
        <f t="shared" si="8"/>
        <v>3678.3</v>
      </c>
      <c r="Q23" s="24">
        <f t="shared" si="9"/>
        <v>0</v>
      </c>
      <c r="R23" s="24">
        <f t="shared" si="10"/>
        <v>0</v>
      </c>
      <c r="S23" s="24">
        <f t="shared" si="11"/>
        <v>0</v>
      </c>
      <c r="T23" s="24">
        <f t="shared" si="12"/>
        <v>0</v>
      </c>
      <c r="U23" s="24">
        <f t="shared" si="13"/>
        <v>0</v>
      </c>
      <c r="V23" s="24">
        <f t="shared" si="1"/>
        <v>3678.3</v>
      </c>
      <c r="W23" s="97">
        <v>0.885</v>
      </c>
      <c r="X23" s="24">
        <v>3256.7</v>
      </c>
      <c r="Y23" s="24">
        <f aca="true" t="shared" si="16" ref="Y23:Y45">ROUND(Q23*W23,1)</f>
        <v>0</v>
      </c>
      <c r="Z23" s="24">
        <f aca="true" t="shared" si="17" ref="Z23:Z45">ROUND(R23*W23,1)</f>
        <v>0</v>
      </c>
      <c r="AA23" s="24">
        <f aca="true" t="shared" si="18" ref="AA23:AA45">ROUND(S23*W23,1)</f>
        <v>0</v>
      </c>
      <c r="AB23" s="24">
        <f aca="true" t="shared" si="19" ref="AB23:AB45">ROUND(T23*W23,1)</f>
        <v>0</v>
      </c>
      <c r="AC23" s="24">
        <f aca="true" t="shared" si="20" ref="AC23:AC45">ROUND(U23*W23,1)</f>
        <v>0</v>
      </c>
      <c r="AD23" s="24">
        <f t="shared" si="14"/>
        <v>3256.7</v>
      </c>
    </row>
    <row r="24" spans="1:30" s="23" customFormat="1" ht="15.75" customHeight="1">
      <c r="A24" s="43">
        <v>16</v>
      </c>
      <c r="B24" s="22" t="s">
        <v>43</v>
      </c>
      <c r="C24" s="41">
        <v>5</v>
      </c>
      <c r="D24" s="57">
        <v>9</v>
      </c>
      <c r="E24" s="57"/>
      <c r="F24" s="57"/>
      <c r="G24" s="57"/>
      <c r="H24" s="57"/>
      <c r="I24" s="57"/>
      <c r="J24" s="48">
        <v>62965</v>
      </c>
      <c r="K24" s="48">
        <v>5583</v>
      </c>
      <c r="L24" s="48">
        <f t="shared" si="7"/>
        <v>68548</v>
      </c>
      <c r="M24" s="46">
        <v>1.124</v>
      </c>
      <c r="N24" s="117">
        <f t="shared" si="15"/>
        <v>5.556</v>
      </c>
      <c r="O24" s="48">
        <f t="shared" si="0"/>
        <v>388660</v>
      </c>
      <c r="P24" s="24">
        <f t="shared" si="8"/>
        <v>3497.9</v>
      </c>
      <c r="Q24" s="24">
        <f t="shared" si="9"/>
        <v>0</v>
      </c>
      <c r="R24" s="24">
        <f t="shared" si="10"/>
        <v>0</v>
      </c>
      <c r="S24" s="24">
        <f t="shared" si="11"/>
        <v>0</v>
      </c>
      <c r="T24" s="24">
        <f t="shared" si="12"/>
        <v>0</v>
      </c>
      <c r="U24" s="24">
        <f t="shared" si="13"/>
        <v>0</v>
      </c>
      <c r="V24" s="24">
        <f t="shared" si="1"/>
        <v>3497.9</v>
      </c>
      <c r="W24" s="97">
        <v>0.92</v>
      </c>
      <c r="X24" s="24">
        <v>3209.1</v>
      </c>
      <c r="Y24" s="24">
        <f t="shared" si="16"/>
        <v>0</v>
      </c>
      <c r="Z24" s="24">
        <f t="shared" si="17"/>
        <v>0</v>
      </c>
      <c r="AA24" s="24">
        <f t="shared" si="18"/>
        <v>0</v>
      </c>
      <c r="AB24" s="24">
        <f t="shared" si="19"/>
        <v>0</v>
      </c>
      <c r="AC24" s="24">
        <f t="shared" si="20"/>
        <v>0</v>
      </c>
      <c r="AD24" s="24">
        <f t="shared" si="14"/>
        <v>3209.1</v>
      </c>
    </row>
    <row r="25" spans="1:30" s="23" customFormat="1" ht="15.75">
      <c r="A25" s="43">
        <v>17</v>
      </c>
      <c r="B25" s="22" t="s">
        <v>44</v>
      </c>
      <c r="C25" s="41">
        <v>5</v>
      </c>
      <c r="D25" s="57"/>
      <c r="E25" s="57"/>
      <c r="F25" s="57"/>
      <c r="G25" s="57"/>
      <c r="H25" s="57"/>
      <c r="I25" s="57"/>
      <c r="J25" s="48"/>
      <c r="K25" s="48"/>
      <c r="L25" s="48"/>
      <c r="M25" s="46"/>
      <c r="N25" s="117"/>
      <c r="O25" s="48"/>
      <c r="P25" s="24">
        <f t="shared" si="8"/>
        <v>0</v>
      </c>
      <c r="Q25" s="24">
        <f t="shared" si="9"/>
        <v>0</v>
      </c>
      <c r="R25" s="24">
        <f t="shared" si="10"/>
        <v>0</v>
      </c>
      <c r="S25" s="24">
        <f t="shared" si="11"/>
        <v>0</v>
      </c>
      <c r="T25" s="24">
        <f t="shared" si="12"/>
        <v>0</v>
      </c>
      <c r="U25" s="24">
        <f t="shared" si="13"/>
        <v>0</v>
      </c>
      <c r="V25" s="24">
        <f t="shared" si="1"/>
        <v>0</v>
      </c>
      <c r="W25" s="97">
        <v>0.779</v>
      </c>
      <c r="X25" s="24">
        <f aca="true" t="shared" si="21" ref="X25:X45">ROUND(P25*W25,1)</f>
        <v>0</v>
      </c>
      <c r="Y25" s="24">
        <f t="shared" si="16"/>
        <v>0</v>
      </c>
      <c r="Z25" s="24">
        <f t="shared" si="17"/>
        <v>0</v>
      </c>
      <c r="AA25" s="24">
        <f t="shared" si="18"/>
        <v>0</v>
      </c>
      <c r="AB25" s="24">
        <f t="shared" si="19"/>
        <v>0</v>
      </c>
      <c r="AC25" s="24">
        <f t="shared" si="20"/>
        <v>0</v>
      </c>
      <c r="AD25" s="24">
        <f t="shared" si="14"/>
        <v>0</v>
      </c>
    </row>
    <row r="26" spans="1:30" s="23" customFormat="1" ht="15.75">
      <c r="A26" s="43">
        <v>18</v>
      </c>
      <c r="B26" s="22" t="s">
        <v>45</v>
      </c>
      <c r="C26" s="41">
        <v>5</v>
      </c>
      <c r="D26" s="57">
        <v>28</v>
      </c>
      <c r="E26" s="57"/>
      <c r="F26" s="57"/>
      <c r="G26" s="57"/>
      <c r="H26" s="57"/>
      <c r="I26" s="57"/>
      <c r="J26" s="48">
        <v>62965</v>
      </c>
      <c r="K26" s="48">
        <v>5583</v>
      </c>
      <c r="L26" s="48">
        <f t="shared" si="7"/>
        <v>68548</v>
      </c>
      <c r="M26" s="46">
        <v>1.124</v>
      </c>
      <c r="N26" s="117">
        <f t="shared" si="15"/>
        <v>1.786</v>
      </c>
      <c r="O26" s="48">
        <f t="shared" si="0"/>
        <v>130234</v>
      </c>
      <c r="P26" s="24">
        <f t="shared" si="8"/>
        <v>3646.6</v>
      </c>
      <c r="Q26" s="24">
        <f t="shared" si="9"/>
        <v>0</v>
      </c>
      <c r="R26" s="24">
        <f t="shared" si="10"/>
        <v>0</v>
      </c>
      <c r="S26" s="24">
        <f t="shared" si="11"/>
        <v>0</v>
      </c>
      <c r="T26" s="24">
        <f t="shared" si="12"/>
        <v>0</v>
      </c>
      <c r="U26" s="24">
        <f t="shared" si="13"/>
        <v>0</v>
      </c>
      <c r="V26" s="24">
        <f t="shared" si="1"/>
        <v>3646.6</v>
      </c>
      <c r="W26" s="97">
        <v>0.937</v>
      </c>
      <c r="X26" s="24">
        <v>3399.1</v>
      </c>
      <c r="Y26" s="24">
        <f t="shared" si="16"/>
        <v>0</v>
      </c>
      <c r="Z26" s="24">
        <f t="shared" si="17"/>
        <v>0</v>
      </c>
      <c r="AA26" s="24">
        <f t="shared" si="18"/>
        <v>0</v>
      </c>
      <c r="AB26" s="24">
        <f t="shared" si="19"/>
        <v>0</v>
      </c>
      <c r="AC26" s="24">
        <f t="shared" si="20"/>
        <v>0</v>
      </c>
      <c r="AD26" s="24">
        <f t="shared" si="14"/>
        <v>3399.1</v>
      </c>
    </row>
    <row r="27" spans="1:30" s="23" customFormat="1" ht="15.75" customHeight="1">
      <c r="A27" s="43">
        <v>19</v>
      </c>
      <c r="B27" s="22" t="s">
        <v>46</v>
      </c>
      <c r="C27" s="41">
        <v>5</v>
      </c>
      <c r="D27" s="60"/>
      <c r="E27" s="57"/>
      <c r="F27" s="57"/>
      <c r="G27" s="57"/>
      <c r="H27" s="57"/>
      <c r="I27" s="57"/>
      <c r="J27" s="48">
        <v>62965</v>
      </c>
      <c r="K27" s="48">
        <v>5583</v>
      </c>
      <c r="L27" s="48">
        <f t="shared" si="7"/>
        <v>68548</v>
      </c>
      <c r="M27" s="46">
        <v>1.124</v>
      </c>
      <c r="N27" s="117"/>
      <c r="O27" s="48"/>
      <c r="P27" s="24">
        <f t="shared" si="8"/>
        <v>0</v>
      </c>
      <c r="Q27" s="24">
        <f t="shared" si="9"/>
        <v>0</v>
      </c>
      <c r="R27" s="24">
        <f t="shared" si="10"/>
        <v>0</v>
      </c>
      <c r="S27" s="24">
        <f t="shared" si="11"/>
        <v>0</v>
      </c>
      <c r="T27" s="24">
        <f t="shared" si="12"/>
        <v>0</v>
      </c>
      <c r="U27" s="24">
        <f t="shared" si="13"/>
        <v>0</v>
      </c>
      <c r="V27" s="24">
        <f t="shared" si="1"/>
        <v>0</v>
      </c>
      <c r="W27" s="97">
        <v>0.909</v>
      </c>
      <c r="X27" s="24">
        <f t="shared" si="21"/>
        <v>0</v>
      </c>
      <c r="Y27" s="24">
        <f t="shared" si="16"/>
        <v>0</v>
      </c>
      <c r="Z27" s="24">
        <f t="shared" si="17"/>
        <v>0</v>
      </c>
      <c r="AA27" s="24">
        <f t="shared" si="18"/>
        <v>0</v>
      </c>
      <c r="AB27" s="24">
        <f t="shared" si="19"/>
        <v>0</v>
      </c>
      <c r="AC27" s="24">
        <f t="shared" si="20"/>
        <v>0</v>
      </c>
      <c r="AD27" s="24">
        <f t="shared" si="14"/>
        <v>0</v>
      </c>
    </row>
    <row r="28" spans="1:30" s="23" customFormat="1" ht="15.75" customHeight="1">
      <c r="A28" s="43">
        <v>20</v>
      </c>
      <c r="B28" s="22" t="s">
        <v>47</v>
      </c>
      <c r="C28" s="41">
        <v>5</v>
      </c>
      <c r="D28" s="57">
        <v>8</v>
      </c>
      <c r="E28" s="57"/>
      <c r="F28" s="57"/>
      <c r="G28" s="57"/>
      <c r="H28" s="57"/>
      <c r="I28" s="57"/>
      <c r="J28" s="48">
        <v>62965</v>
      </c>
      <c r="K28" s="48">
        <v>5583</v>
      </c>
      <c r="L28" s="48">
        <f t="shared" si="7"/>
        <v>68548</v>
      </c>
      <c r="M28" s="46">
        <v>1.124</v>
      </c>
      <c r="N28" s="117">
        <f t="shared" si="15"/>
        <v>6.25</v>
      </c>
      <c r="O28" s="48">
        <f t="shared" si="0"/>
        <v>436233</v>
      </c>
      <c r="P28" s="24">
        <f t="shared" si="8"/>
        <v>3489.9</v>
      </c>
      <c r="Q28" s="24">
        <f t="shared" si="9"/>
        <v>0</v>
      </c>
      <c r="R28" s="24">
        <f t="shared" si="10"/>
        <v>0</v>
      </c>
      <c r="S28" s="24">
        <f t="shared" si="11"/>
        <v>0</v>
      </c>
      <c r="T28" s="24">
        <f t="shared" si="12"/>
        <v>0</v>
      </c>
      <c r="U28" s="24">
        <f t="shared" si="13"/>
        <v>0</v>
      </c>
      <c r="V28" s="24">
        <f t="shared" si="1"/>
        <v>3489.9</v>
      </c>
      <c r="W28" s="97">
        <v>0.833</v>
      </c>
      <c r="X28" s="24">
        <v>2898.2</v>
      </c>
      <c r="Y28" s="24">
        <f t="shared" si="16"/>
        <v>0</v>
      </c>
      <c r="Z28" s="24">
        <f t="shared" si="17"/>
        <v>0</v>
      </c>
      <c r="AA28" s="24">
        <f t="shared" si="18"/>
        <v>0</v>
      </c>
      <c r="AB28" s="24">
        <f t="shared" si="19"/>
        <v>0</v>
      </c>
      <c r="AC28" s="24">
        <f t="shared" si="20"/>
        <v>0</v>
      </c>
      <c r="AD28" s="24">
        <f t="shared" si="14"/>
        <v>2898.2</v>
      </c>
    </row>
    <row r="29" spans="1:30" s="23" customFormat="1" ht="15.75" customHeight="1">
      <c r="A29" s="43">
        <v>21</v>
      </c>
      <c r="B29" s="22" t="s">
        <v>48</v>
      </c>
      <c r="C29" s="41">
        <v>5</v>
      </c>
      <c r="D29" s="57"/>
      <c r="E29" s="57">
        <v>1</v>
      </c>
      <c r="F29" s="57"/>
      <c r="G29" s="57"/>
      <c r="H29" s="57"/>
      <c r="I29" s="57"/>
      <c r="J29" s="48">
        <v>62965</v>
      </c>
      <c r="K29" s="48">
        <v>5583</v>
      </c>
      <c r="L29" s="48">
        <f t="shared" si="7"/>
        <v>68548</v>
      </c>
      <c r="M29" s="46">
        <v>1.124</v>
      </c>
      <c r="N29" s="117">
        <f>ROUND(25/(D29+E29+F29+G29+H29+I29)*1,3)</f>
        <v>25</v>
      </c>
      <c r="O29" s="48">
        <f t="shared" si="0"/>
        <v>1721508</v>
      </c>
      <c r="P29" s="24">
        <f t="shared" si="8"/>
        <v>0</v>
      </c>
      <c r="Q29" s="24">
        <f t="shared" si="9"/>
        <v>1721.5</v>
      </c>
      <c r="R29" s="24">
        <f t="shared" si="10"/>
        <v>0</v>
      </c>
      <c r="S29" s="24">
        <f t="shared" si="11"/>
        <v>0</v>
      </c>
      <c r="T29" s="24">
        <f t="shared" si="12"/>
        <v>0</v>
      </c>
      <c r="U29" s="24">
        <f t="shared" si="13"/>
        <v>0</v>
      </c>
      <c r="V29" s="24">
        <f t="shared" si="1"/>
        <v>1721.5</v>
      </c>
      <c r="W29" s="97">
        <v>0.986</v>
      </c>
      <c r="X29" s="24">
        <f t="shared" si="21"/>
        <v>0</v>
      </c>
      <c r="Y29" s="24">
        <v>1700.8</v>
      </c>
      <c r="Z29" s="24">
        <f t="shared" si="17"/>
        <v>0</v>
      </c>
      <c r="AA29" s="24">
        <f t="shared" si="18"/>
        <v>0</v>
      </c>
      <c r="AB29" s="24">
        <f t="shared" si="19"/>
        <v>0</v>
      </c>
      <c r="AC29" s="24">
        <f t="shared" si="20"/>
        <v>0</v>
      </c>
      <c r="AD29" s="24">
        <f t="shared" si="14"/>
        <v>1700.8</v>
      </c>
    </row>
    <row r="30" spans="1:30" s="23" customFormat="1" ht="15.75" customHeight="1">
      <c r="A30" s="43">
        <v>22</v>
      </c>
      <c r="B30" s="22" t="s">
        <v>49</v>
      </c>
      <c r="C30" s="41">
        <v>5</v>
      </c>
      <c r="D30" s="57"/>
      <c r="E30" s="57"/>
      <c r="F30" s="57"/>
      <c r="G30" s="57"/>
      <c r="H30" s="57"/>
      <c r="I30" s="57"/>
      <c r="J30" s="48"/>
      <c r="K30" s="48"/>
      <c r="L30" s="48"/>
      <c r="M30" s="46"/>
      <c r="N30" s="117"/>
      <c r="O30" s="48"/>
      <c r="P30" s="24">
        <f t="shared" si="8"/>
        <v>0</v>
      </c>
      <c r="Q30" s="24">
        <f t="shared" si="9"/>
        <v>0</v>
      </c>
      <c r="R30" s="24">
        <f t="shared" si="10"/>
        <v>0</v>
      </c>
      <c r="S30" s="24">
        <f t="shared" si="11"/>
        <v>0</v>
      </c>
      <c r="T30" s="24">
        <f t="shared" si="12"/>
        <v>0</v>
      </c>
      <c r="U30" s="24">
        <f t="shared" si="13"/>
        <v>0</v>
      </c>
      <c r="V30" s="24">
        <f t="shared" si="1"/>
        <v>0</v>
      </c>
      <c r="W30" s="97">
        <v>0.813</v>
      </c>
      <c r="X30" s="24">
        <f t="shared" si="21"/>
        <v>0</v>
      </c>
      <c r="Y30" s="24">
        <f t="shared" si="16"/>
        <v>0</v>
      </c>
      <c r="Z30" s="24">
        <f t="shared" si="17"/>
        <v>0</v>
      </c>
      <c r="AA30" s="24">
        <f t="shared" si="18"/>
        <v>0</v>
      </c>
      <c r="AB30" s="24">
        <f t="shared" si="19"/>
        <v>0</v>
      </c>
      <c r="AC30" s="24">
        <f t="shared" si="20"/>
        <v>0</v>
      </c>
      <c r="AD30" s="24">
        <f t="shared" si="14"/>
        <v>0</v>
      </c>
    </row>
    <row r="31" spans="1:30" s="23" customFormat="1" ht="15.75" customHeight="1">
      <c r="A31" s="43">
        <v>23</v>
      </c>
      <c r="B31" s="22" t="s">
        <v>50</v>
      </c>
      <c r="C31" s="41">
        <v>5</v>
      </c>
      <c r="D31" s="57"/>
      <c r="E31" s="57"/>
      <c r="F31" s="57"/>
      <c r="G31" s="57"/>
      <c r="H31" s="57"/>
      <c r="I31" s="57"/>
      <c r="J31" s="48"/>
      <c r="K31" s="48"/>
      <c r="L31" s="48"/>
      <c r="M31" s="46"/>
      <c r="N31" s="117"/>
      <c r="O31" s="48"/>
      <c r="P31" s="24">
        <f t="shared" si="8"/>
        <v>0</v>
      </c>
      <c r="Q31" s="24">
        <f t="shared" si="9"/>
        <v>0</v>
      </c>
      <c r="R31" s="24">
        <f t="shared" si="10"/>
        <v>0</v>
      </c>
      <c r="S31" s="24">
        <f t="shared" si="11"/>
        <v>0</v>
      </c>
      <c r="T31" s="24">
        <f t="shared" si="12"/>
        <v>0</v>
      </c>
      <c r="U31" s="24">
        <f t="shared" si="13"/>
        <v>0</v>
      </c>
      <c r="V31" s="24">
        <f t="shared" si="1"/>
        <v>0</v>
      </c>
      <c r="W31" s="97">
        <v>1.088</v>
      </c>
      <c r="X31" s="24">
        <f t="shared" si="21"/>
        <v>0</v>
      </c>
      <c r="Y31" s="24">
        <f t="shared" si="16"/>
        <v>0</v>
      </c>
      <c r="Z31" s="24">
        <f t="shared" si="17"/>
        <v>0</v>
      </c>
      <c r="AA31" s="24">
        <f t="shared" si="18"/>
        <v>0</v>
      </c>
      <c r="AB31" s="24">
        <f t="shared" si="19"/>
        <v>0</v>
      </c>
      <c r="AC31" s="24">
        <f t="shared" si="20"/>
        <v>0</v>
      </c>
      <c r="AD31" s="24">
        <f t="shared" si="14"/>
        <v>0</v>
      </c>
    </row>
    <row r="32" spans="1:30" s="23" customFormat="1" ht="15.75" customHeight="1">
      <c r="A32" s="43">
        <v>24</v>
      </c>
      <c r="B32" s="22" t="s">
        <v>51</v>
      </c>
      <c r="C32" s="41">
        <v>5</v>
      </c>
      <c r="D32" s="57">
        <v>6</v>
      </c>
      <c r="E32" s="57"/>
      <c r="F32" s="57"/>
      <c r="G32" s="57"/>
      <c r="H32" s="57"/>
      <c r="I32" s="57"/>
      <c r="J32" s="48">
        <v>62965</v>
      </c>
      <c r="K32" s="48">
        <v>5583</v>
      </c>
      <c r="L32" s="48">
        <f t="shared" si="7"/>
        <v>68548</v>
      </c>
      <c r="M32" s="46">
        <v>1.124</v>
      </c>
      <c r="N32" s="117">
        <f t="shared" si="15"/>
        <v>8.333</v>
      </c>
      <c r="O32" s="48">
        <f t="shared" si="0"/>
        <v>579018</v>
      </c>
      <c r="P32" s="24">
        <f t="shared" si="8"/>
        <v>3474.1</v>
      </c>
      <c r="Q32" s="24">
        <f t="shared" si="9"/>
        <v>0</v>
      </c>
      <c r="R32" s="24">
        <f t="shared" si="10"/>
        <v>0</v>
      </c>
      <c r="S32" s="24">
        <f t="shared" si="11"/>
        <v>0</v>
      </c>
      <c r="T32" s="24">
        <f t="shared" si="12"/>
        <v>0</v>
      </c>
      <c r="U32" s="24">
        <f t="shared" si="13"/>
        <v>0</v>
      </c>
      <c r="V32" s="24">
        <f t="shared" si="1"/>
        <v>3474.1</v>
      </c>
      <c r="W32" s="97">
        <v>0.817</v>
      </c>
      <c r="X32" s="24">
        <f>ROUND(P32*W32,1)+6.6</f>
        <v>2844.9</v>
      </c>
      <c r="Y32" s="24">
        <f t="shared" si="16"/>
        <v>0</v>
      </c>
      <c r="Z32" s="24">
        <f t="shared" si="17"/>
        <v>0</v>
      </c>
      <c r="AA32" s="24">
        <f t="shared" si="18"/>
        <v>0</v>
      </c>
      <c r="AB32" s="24">
        <f t="shared" si="19"/>
        <v>0</v>
      </c>
      <c r="AC32" s="24">
        <f t="shared" si="20"/>
        <v>0</v>
      </c>
      <c r="AD32" s="24">
        <f t="shared" si="14"/>
        <v>2844.9</v>
      </c>
    </row>
    <row r="33" spans="1:30" s="23" customFormat="1" ht="15.75" customHeight="1">
      <c r="A33" s="43">
        <v>25</v>
      </c>
      <c r="B33" s="22" t="s">
        <v>52</v>
      </c>
      <c r="C33" s="41">
        <v>5</v>
      </c>
      <c r="D33" s="57">
        <v>9</v>
      </c>
      <c r="E33" s="57"/>
      <c r="F33" s="57"/>
      <c r="G33" s="57"/>
      <c r="H33" s="57"/>
      <c r="I33" s="57"/>
      <c r="J33" s="48">
        <v>62965</v>
      </c>
      <c r="K33" s="48">
        <v>5583</v>
      </c>
      <c r="L33" s="48">
        <f t="shared" si="7"/>
        <v>68548</v>
      </c>
      <c r="M33" s="46">
        <v>1.124</v>
      </c>
      <c r="N33" s="117">
        <f t="shared" si="15"/>
        <v>5.556</v>
      </c>
      <c r="O33" s="48">
        <f t="shared" si="0"/>
        <v>388660</v>
      </c>
      <c r="P33" s="24">
        <f t="shared" si="8"/>
        <v>3497.9</v>
      </c>
      <c r="Q33" s="24">
        <f t="shared" si="9"/>
        <v>0</v>
      </c>
      <c r="R33" s="24">
        <f t="shared" si="10"/>
        <v>0</v>
      </c>
      <c r="S33" s="24">
        <f t="shared" si="11"/>
        <v>0</v>
      </c>
      <c r="T33" s="24">
        <f t="shared" si="12"/>
        <v>0</v>
      </c>
      <c r="U33" s="24">
        <f t="shared" si="13"/>
        <v>0</v>
      </c>
      <c r="V33" s="24">
        <f t="shared" si="1"/>
        <v>3497.9</v>
      </c>
      <c r="W33" s="97">
        <v>0.899</v>
      </c>
      <c r="X33" s="24">
        <f>ROUND(P33*W33,1)-0.8</f>
        <v>3143.7999999999997</v>
      </c>
      <c r="Y33" s="24">
        <f t="shared" si="16"/>
        <v>0</v>
      </c>
      <c r="Z33" s="24">
        <f t="shared" si="17"/>
        <v>0</v>
      </c>
      <c r="AA33" s="24">
        <f t="shared" si="18"/>
        <v>0</v>
      </c>
      <c r="AB33" s="24">
        <f t="shared" si="19"/>
        <v>0</v>
      </c>
      <c r="AC33" s="24">
        <f t="shared" si="20"/>
        <v>0</v>
      </c>
      <c r="AD33" s="24">
        <f t="shared" si="14"/>
        <v>3143.7999999999997</v>
      </c>
    </row>
    <row r="34" spans="1:30" s="23" customFormat="1" ht="15.75" customHeight="1">
      <c r="A34" s="43">
        <v>26</v>
      </c>
      <c r="B34" s="22" t="s">
        <v>53</v>
      </c>
      <c r="C34" s="41">
        <v>5</v>
      </c>
      <c r="D34" s="57"/>
      <c r="E34" s="57"/>
      <c r="F34" s="57"/>
      <c r="G34" s="57"/>
      <c r="H34" s="57"/>
      <c r="I34" s="57"/>
      <c r="J34" s="48"/>
      <c r="K34" s="48"/>
      <c r="L34" s="48"/>
      <c r="M34" s="46"/>
      <c r="N34" s="117"/>
      <c r="O34" s="48"/>
      <c r="P34" s="24">
        <f t="shared" si="8"/>
        <v>0</v>
      </c>
      <c r="Q34" s="24">
        <f t="shared" si="9"/>
        <v>0</v>
      </c>
      <c r="R34" s="24">
        <f t="shared" si="10"/>
        <v>0</v>
      </c>
      <c r="S34" s="24">
        <f t="shared" si="11"/>
        <v>0</v>
      </c>
      <c r="T34" s="24">
        <f t="shared" si="12"/>
        <v>0</v>
      </c>
      <c r="U34" s="24">
        <f t="shared" si="13"/>
        <v>0</v>
      </c>
      <c r="V34" s="24">
        <f t="shared" si="1"/>
        <v>0</v>
      </c>
      <c r="W34" s="97">
        <v>0.777</v>
      </c>
      <c r="X34" s="24">
        <f t="shared" si="21"/>
        <v>0</v>
      </c>
      <c r="Y34" s="24">
        <f t="shared" si="16"/>
        <v>0</v>
      </c>
      <c r="Z34" s="24">
        <f t="shared" si="17"/>
        <v>0</v>
      </c>
      <c r="AA34" s="24">
        <f t="shared" si="18"/>
        <v>0</v>
      </c>
      <c r="AB34" s="24">
        <f t="shared" si="19"/>
        <v>0</v>
      </c>
      <c r="AC34" s="24">
        <f t="shared" si="20"/>
        <v>0</v>
      </c>
      <c r="AD34" s="24">
        <f t="shared" si="14"/>
        <v>0</v>
      </c>
    </row>
    <row r="35" spans="1:30" s="23" customFormat="1" ht="15.75" customHeight="1">
      <c r="A35" s="43">
        <v>27</v>
      </c>
      <c r="B35" s="22" t="s">
        <v>54</v>
      </c>
      <c r="C35" s="41">
        <v>5</v>
      </c>
      <c r="D35" s="57">
        <v>4</v>
      </c>
      <c r="E35" s="57"/>
      <c r="F35" s="57"/>
      <c r="G35" s="57"/>
      <c r="H35" s="57"/>
      <c r="I35" s="57"/>
      <c r="J35" s="48">
        <v>62965</v>
      </c>
      <c r="K35" s="48">
        <v>5583</v>
      </c>
      <c r="L35" s="48">
        <f t="shared" si="7"/>
        <v>68548</v>
      </c>
      <c r="M35" s="46">
        <v>1.124</v>
      </c>
      <c r="N35" s="117">
        <f t="shared" si="15"/>
        <v>12.5</v>
      </c>
      <c r="O35" s="48">
        <f t="shared" si="0"/>
        <v>864658</v>
      </c>
      <c r="P35" s="24">
        <f t="shared" si="8"/>
        <v>3458.6</v>
      </c>
      <c r="Q35" s="24">
        <f t="shared" si="9"/>
        <v>0</v>
      </c>
      <c r="R35" s="24">
        <f t="shared" si="10"/>
        <v>0</v>
      </c>
      <c r="S35" s="24">
        <f t="shared" si="11"/>
        <v>0</v>
      </c>
      <c r="T35" s="24">
        <f t="shared" si="12"/>
        <v>0</v>
      </c>
      <c r="U35" s="24">
        <f t="shared" si="13"/>
        <v>0</v>
      </c>
      <c r="V35" s="24">
        <f t="shared" si="1"/>
        <v>3458.6</v>
      </c>
      <c r="W35" s="97">
        <v>0.882</v>
      </c>
      <c r="X35" s="24">
        <v>3048.5</v>
      </c>
      <c r="Y35" s="24">
        <f t="shared" si="16"/>
        <v>0</v>
      </c>
      <c r="Z35" s="24">
        <f t="shared" si="17"/>
        <v>0</v>
      </c>
      <c r="AA35" s="24">
        <f t="shared" si="18"/>
        <v>0</v>
      </c>
      <c r="AB35" s="24">
        <f t="shared" si="19"/>
        <v>0</v>
      </c>
      <c r="AC35" s="24">
        <f t="shared" si="20"/>
        <v>0</v>
      </c>
      <c r="AD35" s="24">
        <f t="shared" si="14"/>
        <v>3048.5</v>
      </c>
    </row>
    <row r="36" spans="1:30" s="23" customFormat="1" ht="15.75" customHeight="1">
      <c r="A36" s="43">
        <v>28</v>
      </c>
      <c r="B36" s="22" t="s">
        <v>55</v>
      </c>
      <c r="C36" s="41">
        <v>5</v>
      </c>
      <c r="D36" s="57"/>
      <c r="E36" s="57"/>
      <c r="F36" s="57"/>
      <c r="G36" s="57"/>
      <c r="H36" s="57"/>
      <c r="I36" s="57"/>
      <c r="J36" s="48"/>
      <c r="K36" s="48"/>
      <c r="L36" s="48"/>
      <c r="M36" s="46"/>
      <c r="N36" s="117"/>
      <c r="O36" s="48"/>
      <c r="P36" s="24">
        <f t="shared" si="8"/>
        <v>0</v>
      </c>
      <c r="Q36" s="24">
        <f t="shared" si="9"/>
        <v>0</v>
      </c>
      <c r="R36" s="24">
        <f t="shared" si="10"/>
        <v>0</v>
      </c>
      <c r="S36" s="24">
        <f t="shared" si="11"/>
        <v>0</v>
      </c>
      <c r="T36" s="24">
        <f t="shared" si="12"/>
        <v>0</v>
      </c>
      <c r="U36" s="24">
        <f t="shared" si="13"/>
        <v>0</v>
      </c>
      <c r="V36" s="24">
        <f t="shared" si="1"/>
        <v>0</v>
      </c>
      <c r="W36" s="97">
        <v>0.824</v>
      </c>
      <c r="X36" s="24">
        <f t="shared" si="21"/>
        <v>0</v>
      </c>
      <c r="Y36" s="24">
        <f t="shared" si="16"/>
        <v>0</v>
      </c>
      <c r="Z36" s="24">
        <f t="shared" si="17"/>
        <v>0</v>
      </c>
      <c r="AA36" s="24">
        <f t="shared" si="18"/>
        <v>0</v>
      </c>
      <c r="AB36" s="24">
        <f t="shared" si="19"/>
        <v>0</v>
      </c>
      <c r="AC36" s="24">
        <f t="shared" si="20"/>
        <v>0</v>
      </c>
      <c r="AD36" s="24">
        <f t="shared" si="14"/>
        <v>0</v>
      </c>
    </row>
    <row r="37" spans="1:30" s="23" customFormat="1" ht="36" customHeight="1">
      <c r="A37" s="43">
        <v>29</v>
      </c>
      <c r="B37" s="22" t="s">
        <v>56</v>
      </c>
      <c r="C37" s="41">
        <v>5</v>
      </c>
      <c r="D37" s="57">
        <v>6</v>
      </c>
      <c r="E37" s="57"/>
      <c r="F37" s="57"/>
      <c r="G37" s="57"/>
      <c r="H37" s="57"/>
      <c r="I37" s="57"/>
      <c r="J37" s="48">
        <v>62965</v>
      </c>
      <c r="K37" s="48">
        <v>5583</v>
      </c>
      <c r="L37" s="48">
        <f t="shared" si="7"/>
        <v>68548</v>
      </c>
      <c r="M37" s="46">
        <v>1.124</v>
      </c>
      <c r="N37" s="117">
        <f t="shared" si="15"/>
        <v>8.333</v>
      </c>
      <c r="O37" s="48">
        <f t="shared" si="0"/>
        <v>579018</v>
      </c>
      <c r="P37" s="24">
        <f t="shared" si="8"/>
        <v>3474.1</v>
      </c>
      <c r="Q37" s="24">
        <f t="shared" si="9"/>
        <v>0</v>
      </c>
      <c r="R37" s="24">
        <f t="shared" si="10"/>
        <v>0</v>
      </c>
      <c r="S37" s="24">
        <f t="shared" si="11"/>
        <v>0</v>
      </c>
      <c r="T37" s="24">
        <f t="shared" si="12"/>
        <v>0</v>
      </c>
      <c r="U37" s="24">
        <f t="shared" si="13"/>
        <v>0</v>
      </c>
      <c r="V37" s="24">
        <f t="shared" si="1"/>
        <v>3474.1</v>
      </c>
      <c r="W37" s="97">
        <v>0.933</v>
      </c>
      <c r="X37" s="24">
        <v>3238.1</v>
      </c>
      <c r="Y37" s="24">
        <f t="shared" si="16"/>
        <v>0</v>
      </c>
      <c r="Z37" s="24">
        <f t="shared" si="17"/>
        <v>0</v>
      </c>
      <c r="AA37" s="24">
        <f t="shared" si="18"/>
        <v>0</v>
      </c>
      <c r="AB37" s="24">
        <f t="shared" si="19"/>
        <v>0</v>
      </c>
      <c r="AC37" s="24">
        <f t="shared" si="20"/>
        <v>0</v>
      </c>
      <c r="AD37" s="24">
        <f t="shared" si="14"/>
        <v>3238.1</v>
      </c>
    </row>
    <row r="38" spans="1:30" s="23" customFormat="1" ht="15.75" customHeight="1">
      <c r="A38" s="43">
        <v>30</v>
      </c>
      <c r="B38" s="22" t="s">
        <v>57</v>
      </c>
      <c r="C38" s="41">
        <v>5</v>
      </c>
      <c r="D38" s="57"/>
      <c r="E38" s="57"/>
      <c r="F38" s="57"/>
      <c r="G38" s="57"/>
      <c r="H38" s="57"/>
      <c r="I38" s="57"/>
      <c r="J38" s="48">
        <v>62965</v>
      </c>
      <c r="K38" s="48">
        <v>5583</v>
      </c>
      <c r="L38" s="48">
        <f t="shared" si="7"/>
        <v>68548</v>
      </c>
      <c r="M38" s="46">
        <v>1.124</v>
      </c>
      <c r="N38" s="117"/>
      <c r="O38" s="48"/>
      <c r="P38" s="24">
        <f t="shared" si="8"/>
        <v>0</v>
      </c>
      <c r="Q38" s="24">
        <f t="shared" si="9"/>
        <v>0</v>
      </c>
      <c r="R38" s="24">
        <f t="shared" si="10"/>
        <v>0</v>
      </c>
      <c r="S38" s="24">
        <f t="shared" si="11"/>
        <v>0</v>
      </c>
      <c r="T38" s="24">
        <f t="shared" si="12"/>
        <v>0</v>
      </c>
      <c r="U38" s="24">
        <f t="shared" si="13"/>
        <v>0</v>
      </c>
      <c r="V38" s="24">
        <f t="shared" si="1"/>
        <v>0</v>
      </c>
      <c r="W38" s="97">
        <v>0.917</v>
      </c>
      <c r="X38" s="24">
        <f t="shared" si="21"/>
        <v>0</v>
      </c>
      <c r="Y38" s="24">
        <f t="shared" si="16"/>
        <v>0</v>
      </c>
      <c r="Z38" s="24">
        <f t="shared" si="17"/>
        <v>0</v>
      </c>
      <c r="AA38" s="24">
        <f t="shared" si="18"/>
        <v>0</v>
      </c>
      <c r="AB38" s="24">
        <f t="shared" si="19"/>
        <v>0</v>
      </c>
      <c r="AC38" s="24">
        <f t="shared" si="20"/>
        <v>0</v>
      </c>
      <c r="AD38" s="24">
        <f t="shared" si="14"/>
        <v>0</v>
      </c>
    </row>
    <row r="39" spans="1:30" s="23" customFormat="1" ht="15.75" customHeight="1">
      <c r="A39" s="43">
        <v>31</v>
      </c>
      <c r="B39" s="22" t="s">
        <v>58</v>
      </c>
      <c r="C39" s="41">
        <v>5</v>
      </c>
      <c r="D39" s="57"/>
      <c r="E39" s="57"/>
      <c r="F39" s="57"/>
      <c r="G39" s="57"/>
      <c r="H39" s="57"/>
      <c r="I39" s="57"/>
      <c r="J39" s="48"/>
      <c r="K39" s="48"/>
      <c r="L39" s="48"/>
      <c r="M39" s="46"/>
      <c r="N39" s="117"/>
      <c r="O39" s="48"/>
      <c r="P39" s="24">
        <f t="shared" si="8"/>
        <v>0</v>
      </c>
      <c r="Q39" s="24">
        <f t="shared" si="9"/>
        <v>0</v>
      </c>
      <c r="R39" s="24">
        <f t="shared" si="10"/>
        <v>0</v>
      </c>
      <c r="S39" s="24">
        <f t="shared" si="11"/>
        <v>0</v>
      </c>
      <c r="T39" s="24">
        <f t="shared" si="12"/>
        <v>0</v>
      </c>
      <c r="U39" s="24">
        <f t="shared" si="13"/>
        <v>0</v>
      </c>
      <c r="V39" s="24">
        <f t="shared" si="1"/>
        <v>0</v>
      </c>
      <c r="W39" s="97">
        <v>0.786</v>
      </c>
      <c r="X39" s="24">
        <f t="shared" si="21"/>
        <v>0</v>
      </c>
      <c r="Y39" s="24">
        <f t="shared" si="16"/>
        <v>0</v>
      </c>
      <c r="Z39" s="24">
        <f t="shared" si="17"/>
        <v>0</v>
      </c>
      <c r="AA39" s="24">
        <f t="shared" si="18"/>
        <v>0</v>
      </c>
      <c r="AB39" s="24">
        <f t="shared" si="19"/>
        <v>0</v>
      </c>
      <c r="AC39" s="24">
        <f t="shared" si="20"/>
        <v>0</v>
      </c>
      <c r="AD39" s="24">
        <f t="shared" si="14"/>
        <v>0</v>
      </c>
    </row>
    <row r="40" spans="1:30" s="23" customFormat="1" ht="15.75" customHeight="1">
      <c r="A40" s="43">
        <v>32</v>
      </c>
      <c r="B40" s="22" t="s">
        <v>59</v>
      </c>
      <c r="C40" s="41">
        <v>5</v>
      </c>
      <c r="D40" s="57">
        <v>4</v>
      </c>
      <c r="E40" s="57"/>
      <c r="F40" s="57"/>
      <c r="G40" s="57"/>
      <c r="H40" s="57"/>
      <c r="I40" s="57"/>
      <c r="J40" s="48">
        <v>62965</v>
      </c>
      <c r="K40" s="48">
        <v>5583</v>
      </c>
      <c r="L40" s="48">
        <f t="shared" si="7"/>
        <v>68548</v>
      </c>
      <c r="M40" s="46">
        <v>1.124</v>
      </c>
      <c r="N40" s="117">
        <f t="shared" si="15"/>
        <v>12.5</v>
      </c>
      <c r="O40" s="48">
        <f t="shared" si="0"/>
        <v>864658</v>
      </c>
      <c r="P40" s="24">
        <f t="shared" si="8"/>
        <v>3458.6</v>
      </c>
      <c r="Q40" s="24">
        <f t="shared" si="9"/>
        <v>0</v>
      </c>
      <c r="R40" s="24">
        <f t="shared" si="10"/>
        <v>0</v>
      </c>
      <c r="S40" s="24">
        <f t="shared" si="11"/>
        <v>0</v>
      </c>
      <c r="T40" s="24">
        <f t="shared" si="12"/>
        <v>0</v>
      </c>
      <c r="U40" s="24">
        <f t="shared" si="13"/>
        <v>0</v>
      </c>
      <c r="V40" s="24">
        <f t="shared" si="1"/>
        <v>3458.6</v>
      </c>
      <c r="W40" s="97">
        <v>1.054</v>
      </c>
      <c r="X40" s="24">
        <f>ROUND(P40*W40,1)+5.4</f>
        <v>3650.8</v>
      </c>
      <c r="Y40" s="24">
        <f t="shared" si="16"/>
        <v>0</v>
      </c>
      <c r="Z40" s="24">
        <f t="shared" si="17"/>
        <v>0</v>
      </c>
      <c r="AA40" s="24">
        <f t="shared" si="18"/>
        <v>0</v>
      </c>
      <c r="AB40" s="24">
        <f t="shared" si="19"/>
        <v>0</v>
      </c>
      <c r="AC40" s="24">
        <f t="shared" si="20"/>
        <v>0</v>
      </c>
      <c r="AD40" s="24">
        <f t="shared" si="14"/>
        <v>3650.8</v>
      </c>
    </row>
    <row r="41" spans="1:30" s="23" customFormat="1" ht="15.75" customHeight="1">
      <c r="A41" s="43">
        <v>33</v>
      </c>
      <c r="B41" s="22" t="s">
        <v>60</v>
      </c>
      <c r="C41" s="41">
        <v>5</v>
      </c>
      <c r="D41" s="57">
        <v>8</v>
      </c>
      <c r="E41" s="57">
        <v>1</v>
      </c>
      <c r="F41" s="57"/>
      <c r="G41" s="57"/>
      <c r="H41" s="57"/>
      <c r="I41" s="57"/>
      <c r="J41" s="48">
        <v>62965</v>
      </c>
      <c r="K41" s="48">
        <v>5583</v>
      </c>
      <c r="L41" s="48">
        <f t="shared" si="7"/>
        <v>68548</v>
      </c>
      <c r="M41" s="46">
        <v>1.124</v>
      </c>
      <c r="N41" s="117">
        <f t="shared" si="15"/>
        <v>5.556</v>
      </c>
      <c r="O41" s="48">
        <f t="shared" si="0"/>
        <v>388660</v>
      </c>
      <c r="P41" s="24">
        <f t="shared" si="8"/>
        <v>3109.3</v>
      </c>
      <c r="Q41" s="24">
        <f t="shared" si="9"/>
        <v>388.7</v>
      </c>
      <c r="R41" s="24">
        <f t="shared" si="10"/>
        <v>0</v>
      </c>
      <c r="S41" s="24">
        <f t="shared" si="11"/>
        <v>0</v>
      </c>
      <c r="T41" s="24">
        <f t="shared" si="12"/>
        <v>0</v>
      </c>
      <c r="U41" s="24">
        <f t="shared" si="13"/>
        <v>0</v>
      </c>
      <c r="V41" s="24">
        <f t="shared" si="1"/>
        <v>3498</v>
      </c>
      <c r="W41" s="97">
        <v>0.99</v>
      </c>
      <c r="X41" s="24">
        <f>ROUND(P41*W41,1)+4.2</f>
        <v>3082.3999999999996</v>
      </c>
      <c r="Y41" s="24">
        <f t="shared" si="16"/>
        <v>384.8</v>
      </c>
      <c r="Z41" s="24">
        <f t="shared" si="17"/>
        <v>0</v>
      </c>
      <c r="AA41" s="24">
        <f t="shared" si="18"/>
        <v>0</v>
      </c>
      <c r="AB41" s="24">
        <f t="shared" si="19"/>
        <v>0</v>
      </c>
      <c r="AC41" s="24">
        <f t="shared" si="20"/>
        <v>0</v>
      </c>
      <c r="AD41" s="24">
        <f t="shared" si="14"/>
        <v>3467.2</v>
      </c>
    </row>
    <row r="42" spans="1:30" s="23" customFormat="1" ht="15.75" customHeight="1">
      <c r="A42" s="43">
        <v>34</v>
      </c>
      <c r="B42" s="22" t="s">
        <v>61</v>
      </c>
      <c r="C42" s="41">
        <v>5</v>
      </c>
      <c r="D42" s="57">
        <v>16</v>
      </c>
      <c r="E42" s="57"/>
      <c r="F42" s="57"/>
      <c r="G42" s="57"/>
      <c r="H42" s="57"/>
      <c r="I42" s="57"/>
      <c r="J42" s="48">
        <v>62965</v>
      </c>
      <c r="K42" s="48">
        <v>5583</v>
      </c>
      <c r="L42" s="48">
        <f t="shared" si="7"/>
        <v>68548</v>
      </c>
      <c r="M42" s="46">
        <v>1.124</v>
      </c>
      <c r="N42" s="117">
        <f t="shared" si="15"/>
        <v>3.125</v>
      </c>
      <c r="O42" s="48">
        <f t="shared" si="0"/>
        <v>222020</v>
      </c>
      <c r="P42" s="24">
        <f t="shared" si="8"/>
        <v>3552.3</v>
      </c>
      <c r="Q42" s="24">
        <f t="shared" si="9"/>
        <v>0</v>
      </c>
      <c r="R42" s="24">
        <f t="shared" si="10"/>
        <v>0</v>
      </c>
      <c r="S42" s="24">
        <f t="shared" si="11"/>
        <v>0</v>
      </c>
      <c r="T42" s="24">
        <f t="shared" si="12"/>
        <v>0</v>
      </c>
      <c r="U42" s="24">
        <f t="shared" si="13"/>
        <v>0</v>
      </c>
      <c r="V42" s="24">
        <f t="shared" si="1"/>
        <v>3552.3</v>
      </c>
      <c r="W42" s="97">
        <v>0.948</v>
      </c>
      <c r="X42" s="24">
        <f>ROUND(P42*W42,1)+4.2</f>
        <v>3371.7999999999997</v>
      </c>
      <c r="Y42" s="24">
        <f t="shared" si="16"/>
        <v>0</v>
      </c>
      <c r="Z42" s="24">
        <f t="shared" si="17"/>
        <v>0</v>
      </c>
      <c r="AA42" s="24">
        <f t="shared" si="18"/>
        <v>0</v>
      </c>
      <c r="AB42" s="24">
        <f t="shared" si="19"/>
        <v>0</v>
      </c>
      <c r="AC42" s="24">
        <f t="shared" si="20"/>
        <v>0</v>
      </c>
      <c r="AD42" s="24">
        <f t="shared" si="14"/>
        <v>3371.7999999999997</v>
      </c>
    </row>
    <row r="43" spans="1:30" s="23" customFormat="1" ht="15.75" customHeight="1">
      <c r="A43" s="43">
        <v>35</v>
      </c>
      <c r="B43" s="22" t="s">
        <v>62</v>
      </c>
      <c r="C43" s="41">
        <v>5</v>
      </c>
      <c r="D43" s="57"/>
      <c r="E43" s="57"/>
      <c r="F43" s="57"/>
      <c r="G43" s="57"/>
      <c r="H43" s="57"/>
      <c r="I43" s="57"/>
      <c r="J43" s="48"/>
      <c r="K43" s="48"/>
      <c r="L43" s="48"/>
      <c r="M43" s="46"/>
      <c r="N43" s="117"/>
      <c r="O43" s="48"/>
      <c r="P43" s="24">
        <f t="shared" si="8"/>
        <v>0</v>
      </c>
      <c r="Q43" s="24">
        <f t="shared" si="9"/>
        <v>0</v>
      </c>
      <c r="R43" s="24">
        <f t="shared" si="10"/>
        <v>0</v>
      </c>
      <c r="S43" s="24">
        <f t="shared" si="11"/>
        <v>0</v>
      </c>
      <c r="T43" s="24">
        <f t="shared" si="12"/>
        <v>0</v>
      </c>
      <c r="U43" s="24">
        <f t="shared" si="13"/>
        <v>0</v>
      </c>
      <c r="V43" s="24">
        <f t="shared" si="1"/>
        <v>0</v>
      </c>
      <c r="W43" s="97">
        <v>0.984</v>
      </c>
      <c r="X43" s="24">
        <f t="shared" si="21"/>
        <v>0</v>
      </c>
      <c r="Y43" s="24">
        <f t="shared" si="16"/>
        <v>0</v>
      </c>
      <c r="Z43" s="24">
        <f t="shared" si="17"/>
        <v>0</v>
      </c>
      <c r="AA43" s="24">
        <f t="shared" si="18"/>
        <v>0</v>
      </c>
      <c r="AB43" s="24">
        <f t="shared" si="19"/>
        <v>0</v>
      </c>
      <c r="AC43" s="24">
        <f t="shared" si="20"/>
        <v>0</v>
      </c>
      <c r="AD43" s="24">
        <f t="shared" si="14"/>
        <v>0</v>
      </c>
    </row>
    <row r="44" spans="1:30" s="23" customFormat="1" ht="51.75" customHeight="1">
      <c r="A44" s="43">
        <v>36</v>
      </c>
      <c r="B44" s="22" t="s">
        <v>63</v>
      </c>
      <c r="C44" s="41">
        <v>5</v>
      </c>
      <c r="D44" s="57"/>
      <c r="E44" s="57"/>
      <c r="F44" s="57"/>
      <c r="G44" s="57"/>
      <c r="H44" s="57"/>
      <c r="I44" s="57"/>
      <c r="J44" s="48"/>
      <c r="K44" s="48"/>
      <c r="L44" s="48"/>
      <c r="M44" s="46"/>
      <c r="N44" s="117"/>
      <c r="O44" s="48"/>
      <c r="P44" s="24">
        <f t="shared" si="8"/>
        <v>0</v>
      </c>
      <c r="Q44" s="24">
        <f t="shared" si="9"/>
        <v>0</v>
      </c>
      <c r="R44" s="24">
        <f t="shared" si="10"/>
        <v>0</v>
      </c>
      <c r="S44" s="24">
        <f t="shared" si="11"/>
        <v>0</v>
      </c>
      <c r="T44" s="24">
        <f t="shared" si="12"/>
        <v>0</v>
      </c>
      <c r="U44" s="24">
        <f t="shared" si="13"/>
        <v>0</v>
      </c>
      <c r="V44" s="24">
        <f t="shared" si="1"/>
        <v>0</v>
      </c>
      <c r="W44" s="97">
        <v>0.919</v>
      </c>
      <c r="X44" s="24">
        <f t="shared" si="21"/>
        <v>0</v>
      </c>
      <c r="Y44" s="24">
        <f t="shared" si="16"/>
        <v>0</v>
      </c>
      <c r="Z44" s="24">
        <f t="shared" si="17"/>
        <v>0</v>
      </c>
      <c r="AA44" s="24">
        <f t="shared" si="18"/>
        <v>0</v>
      </c>
      <c r="AB44" s="24">
        <f t="shared" si="19"/>
        <v>0</v>
      </c>
      <c r="AC44" s="24">
        <f t="shared" si="20"/>
        <v>0</v>
      </c>
      <c r="AD44" s="24">
        <f t="shared" si="14"/>
        <v>0</v>
      </c>
    </row>
    <row r="45" spans="1:30" s="23" customFormat="1" ht="15.75" customHeight="1" thickBot="1">
      <c r="A45" s="43">
        <v>37</v>
      </c>
      <c r="B45" s="47" t="s">
        <v>64</v>
      </c>
      <c r="C45" s="41">
        <v>5</v>
      </c>
      <c r="D45" s="57"/>
      <c r="E45" s="57"/>
      <c r="F45" s="57"/>
      <c r="G45" s="57"/>
      <c r="H45" s="57"/>
      <c r="I45" s="57"/>
      <c r="J45" s="48"/>
      <c r="K45" s="48"/>
      <c r="L45" s="48"/>
      <c r="M45" s="46"/>
      <c r="N45" s="117"/>
      <c r="O45" s="48"/>
      <c r="P45" s="24">
        <f t="shared" si="8"/>
        <v>0</v>
      </c>
      <c r="Q45" s="24">
        <f t="shared" si="9"/>
        <v>0</v>
      </c>
      <c r="R45" s="24">
        <f t="shared" si="10"/>
        <v>0</v>
      </c>
      <c r="S45" s="24">
        <f t="shared" si="11"/>
        <v>0</v>
      </c>
      <c r="T45" s="24">
        <f t="shared" si="12"/>
        <v>0</v>
      </c>
      <c r="U45" s="24">
        <f t="shared" si="13"/>
        <v>0</v>
      </c>
      <c r="V45" s="24">
        <f t="shared" si="1"/>
        <v>0</v>
      </c>
      <c r="W45" s="97">
        <v>0.981</v>
      </c>
      <c r="X45" s="24">
        <f t="shared" si="21"/>
        <v>0</v>
      </c>
      <c r="Y45" s="24">
        <f t="shared" si="16"/>
        <v>0</v>
      </c>
      <c r="Z45" s="24">
        <f t="shared" si="17"/>
        <v>0</v>
      </c>
      <c r="AA45" s="24">
        <f t="shared" si="18"/>
        <v>0</v>
      </c>
      <c r="AB45" s="24">
        <f t="shared" si="19"/>
        <v>0</v>
      </c>
      <c r="AC45" s="24">
        <f t="shared" si="20"/>
        <v>0</v>
      </c>
      <c r="AD45" s="24">
        <f t="shared" si="14"/>
        <v>0</v>
      </c>
    </row>
    <row r="46" spans="1:30" s="23" customFormat="1" ht="16.5" thickBot="1">
      <c r="A46" s="32"/>
      <c r="B46" s="31" t="s">
        <v>65</v>
      </c>
      <c r="C46" s="33"/>
      <c r="D46" s="61">
        <f aca="true" t="shared" si="22" ref="D46:I46">SUM(D9:D45)</f>
        <v>363</v>
      </c>
      <c r="E46" s="61">
        <f t="shared" si="22"/>
        <v>3</v>
      </c>
      <c r="F46" s="61">
        <f t="shared" si="22"/>
        <v>0</v>
      </c>
      <c r="G46" s="61">
        <f t="shared" si="22"/>
        <v>128</v>
      </c>
      <c r="H46" s="61">
        <f t="shared" si="22"/>
        <v>3</v>
      </c>
      <c r="I46" s="61">
        <f t="shared" si="22"/>
        <v>0</v>
      </c>
      <c r="J46" s="30"/>
      <c r="K46" s="30"/>
      <c r="L46" s="30"/>
      <c r="M46" s="30"/>
      <c r="N46" s="53"/>
      <c r="O46" s="30"/>
      <c r="P46" s="24">
        <f aca="true" t="shared" si="23" ref="P46:V46">SUM(P9:P45)</f>
        <v>72892.1</v>
      </c>
      <c r="Q46" s="24">
        <f t="shared" si="23"/>
        <v>2217.2999999999997</v>
      </c>
      <c r="R46" s="24">
        <f t="shared" si="23"/>
        <v>0</v>
      </c>
      <c r="S46" s="24">
        <f t="shared" si="23"/>
        <v>8429.9</v>
      </c>
      <c r="T46" s="24">
        <f t="shared" si="23"/>
        <v>188.5</v>
      </c>
      <c r="U46" s="24">
        <f t="shared" si="23"/>
        <v>0</v>
      </c>
      <c r="V46" s="24">
        <f t="shared" si="23"/>
        <v>83727.80000000003</v>
      </c>
      <c r="W46" s="96"/>
      <c r="X46" s="24">
        <f>SUM(X9:X45)</f>
        <v>67873.9</v>
      </c>
      <c r="Y46" s="24">
        <f aca="true" t="shared" si="24" ref="Y46:AD46">SUM(Y9:Y45)</f>
        <v>2180.1</v>
      </c>
      <c r="Z46" s="24">
        <f t="shared" si="24"/>
        <v>0</v>
      </c>
      <c r="AA46" s="24">
        <f t="shared" si="24"/>
        <v>7947.299999999999</v>
      </c>
      <c r="AB46" s="24">
        <f t="shared" si="24"/>
        <v>177.9</v>
      </c>
      <c r="AC46" s="24">
        <f t="shared" si="24"/>
        <v>0</v>
      </c>
      <c r="AD46" s="24">
        <f t="shared" si="24"/>
        <v>78179.2</v>
      </c>
    </row>
    <row r="47" spans="1:24" s="5" customFormat="1" ht="18" customHeight="1">
      <c r="A47" s="6"/>
      <c r="B47" s="7"/>
      <c r="C47" s="7"/>
      <c r="D47" s="21"/>
      <c r="E47" s="7"/>
      <c r="F47" s="7"/>
      <c r="G47" s="7"/>
      <c r="H47" s="7"/>
      <c r="I47" s="7"/>
      <c r="J47" s="35"/>
      <c r="K47" s="35"/>
      <c r="L47" s="35"/>
      <c r="M47" s="8"/>
      <c r="N47" s="8"/>
      <c r="O47" s="8"/>
      <c r="V47" s="25"/>
      <c r="W47" s="27"/>
      <c r="X47" s="27"/>
    </row>
    <row r="48" spans="1:30" s="5" customFormat="1" ht="15.75">
      <c r="A48" s="9"/>
      <c r="B48" s="10"/>
      <c r="C48" s="10"/>
      <c r="D48" s="11">
        <f>SUM(D46:I46)</f>
        <v>497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W48" s="27"/>
      <c r="X48" s="27"/>
      <c r="AD48" s="26"/>
    </row>
    <row r="49" spans="1:24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W49" s="27"/>
      <c r="X49" s="27"/>
    </row>
    <row r="50" spans="1:24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W50" s="27"/>
      <c r="X50" s="27"/>
    </row>
    <row r="51" spans="1:24" s="5" customFormat="1" ht="15.75">
      <c r="A51" s="9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W51" s="27"/>
      <c r="X51" s="27"/>
    </row>
    <row r="52" spans="1:24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W52" s="27"/>
      <c r="X52" s="27"/>
    </row>
    <row r="53" spans="1:24" s="5" customFormat="1" ht="15.75">
      <c r="A53" s="9"/>
      <c r="B53" s="12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W53" s="27"/>
      <c r="X53" s="27"/>
    </row>
    <row r="54" spans="1:24" s="5" customFormat="1" ht="16.5" customHeight="1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W54" s="27"/>
      <c r="X54" s="27"/>
    </row>
    <row r="55" spans="1:24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W55" s="27"/>
      <c r="X55" s="27"/>
    </row>
    <row r="56" spans="1:24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W56" s="27"/>
      <c r="X56" s="27"/>
    </row>
    <row r="57" spans="1:24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W57" s="27"/>
      <c r="X57" s="27"/>
    </row>
    <row r="58" spans="1:24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W58" s="27"/>
      <c r="X58" s="27"/>
    </row>
    <row r="59" spans="1:24" s="5" customFormat="1" ht="15.75">
      <c r="A59" s="9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W59" s="27"/>
      <c r="X59" s="27"/>
    </row>
    <row r="60" spans="1:24" s="5" customFormat="1" ht="15.75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W60" s="27"/>
      <c r="X60" s="27"/>
    </row>
    <row r="61" spans="1:24" s="15" customFormat="1" ht="16.5" customHeight="1">
      <c r="A61" s="137"/>
      <c r="B61" s="137"/>
      <c r="C61" s="137"/>
      <c r="D61" s="137"/>
      <c r="E61" s="137"/>
      <c r="F61" s="137"/>
      <c r="G61" s="137"/>
      <c r="H61" s="137"/>
      <c r="I61" s="137"/>
      <c r="J61" s="36"/>
      <c r="K61" s="36"/>
      <c r="L61" s="36"/>
      <c r="M61" s="36"/>
      <c r="N61" s="51"/>
      <c r="O61" s="36"/>
      <c r="W61" s="28"/>
      <c r="X61" s="28"/>
    </row>
    <row r="62" spans="1:15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.75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8" customHeight="1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>
      <c r="A71" s="9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.75">
      <c r="A105" s="9"/>
      <c r="B105" s="10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.75">
      <c r="A106" s="17"/>
      <c r="B106" s="18"/>
      <c r="C106" s="18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ht="18.75">
      <c r="A107" s="19"/>
      <c r="B107" s="19"/>
      <c r="C107" s="1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ht="15.75">
      <c r="A108" s="17"/>
      <c r="B108" s="17"/>
      <c r="C108" s="17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</sheetData>
  <sheetProtection/>
  <mergeCells count="26">
    <mergeCell ref="C2:N2"/>
    <mergeCell ref="C3:N3"/>
    <mergeCell ref="AD6:AD7"/>
    <mergeCell ref="L6:L7"/>
    <mergeCell ref="P4:V5"/>
    <mergeCell ref="D4:I4"/>
    <mergeCell ref="W4:W8"/>
    <mergeCell ref="X4:AD5"/>
    <mergeCell ref="X6:Z6"/>
    <mergeCell ref="AA6:AC6"/>
    <mergeCell ref="A61:I61"/>
    <mergeCell ref="D6:I6"/>
    <mergeCell ref="J6:K6"/>
    <mergeCell ref="O4:O8"/>
    <mergeCell ref="A4:A8"/>
    <mergeCell ref="B7:B8"/>
    <mergeCell ref="M4:M8"/>
    <mergeCell ref="N4:N8"/>
    <mergeCell ref="D5:F5"/>
    <mergeCell ref="G5:I5"/>
    <mergeCell ref="B4:B5"/>
    <mergeCell ref="C4:C8"/>
    <mergeCell ref="V6:V7"/>
    <mergeCell ref="J4:L5"/>
    <mergeCell ref="P6:R6"/>
    <mergeCell ref="S6:U6"/>
  </mergeCells>
  <printOptions horizontalCentered="1"/>
  <pageMargins left="0" right="0" top="0.5905511811023623" bottom="0" header="0" footer="0"/>
  <pageSetup horizontalDpi="600" verticalDpi="600" orientation="landscape" paperSize="9" scale="43" r:id="rId1"/>
  <rowBreaks count="1" manualBreakCount="1">
    <brk id="46" max="255" man="1"/>
  </rowBreaks>
  <colBreaks count="1" manualBreakCount="1">
    <brk id="1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view="pageBreakPreview" zoomScale="71" zoomScaleNormal="74" zoomScaleSheetLayoutView="71" zoomScalePageLayoutView="0" workbookViewId="0" topLeftCell="A1">
      <pane xSplit="2" ySplit="8" topLeftCell="E3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" sqref="I1"/>
    </sheetView>
  </sheetViews>
  <sheetFormatPr defaultColWidth="9.140625" defaultRowHeight="12.75"/>
  <cols>
    <col min="1" max="1" width="9.00390625" style="3" customWidth="1"/>
    <col min="2" max="2" width="30.57421875" style="3" customWidth="1"/>
    <col min="3" max="3" width="14.8515625" style="3" customWidth="1"/>
    <col min="4" max="4" width="46.421875" style="4" customWidth="1"/>
    <col min="5" max="5" width="32.7109375" style="4" customWidth="1"/>
    <col min="6" max="6" width="37.140625" style="4" customWidth="1"/>
    <col min="7" max="7" width="17.57421875" style="4" customWidth="1"/>
    <col min="8" max="8" width="29.7109375" style="4" customWidth="1"/>
    <col min="9" max="10" width="29.421875" style="4" customWidth="1"/>
    <col min="11" max="11" width="23.57421875" style="4" customWidth="1"/>
    <col min="12" max="12" width="38.28125" style="16" customWidth="1"/>
    <col min="13" max="13" width="26.7109375" style="29" customWidth="1"/>
    <col min="14" max="14" width="56.140625" style="16" customWidth="1"/>
    <col min="15" max="16384" width="9.140625" style="16" customWidth="1"/>
  </cols>
  <sheetData>
    <row r="1" spans="3:10" ht="18.75">
      <c r="C1" s="34"/>
      <c r="D1" s="34"/>
      <c r="E1" s="34"/>
      <c r="F1" s="34"/>
      <c r="G1" s="52"/>
      <c r="H1" s="52"/>
      <c r="I1" s="104"/>
      <c r="J1" s="104"/>
    </row>
    <row r="2" spans="1:13" s="5" customFormat="1" ht="12.75" customHeight="1">
      <c r="A2" s="34"/>
      <c r="B2" s="34"/>
      <c r="C2" s="149"/>
      <c r="D2" s="149"/>
      <c r="E2" s="149"/>
      <c r="F2" s="149"/>
      <c r="G2" s="149"/>
      <c r="H2" s="149"/>
      <c r="I2" s="149"/>
      <c r="J2" s="115"/>
      <c r="K2" s="52"/>
      <c r="M2" s="27"/>
    </row>
    <row r="3" spans="1:13" s="5" customFormat="1" ht="18.75">
      <c r="A3" s="1"/>
      <c r="B3" s="1"/>
      <c r="C3" s="150" t="s">
        <v>68</v>
      </c>
      <c r="D3" s="150"/>
      <c r="E3" s="150"/>
      <c r="F3" s="150"/>
      <c r="G3" s="150"/>
      <c r="H3" s="150"/>
      <c r="I3" s="150"/>
      <c r="J3" s="115"/>
      <c r="K3" s="2"/>
      <c r="M3" s="27"/>
    </row>
    <row r="4" spans="1:14" s="5" customFormat="1" ht="113.25" customHeight="1">
      <c r="A4" s="146" t="s">
        <v>6</v>
      </c>
      <c r="B4" s="126" t="s">
        <v>27</v>
      </c>
      <c r="C4" s="126" t="s">
        <v>7</v>
      </c>
      <c r="D4" s="112" t="s">
        <v>9</v>
      </c>
      <c r="E4" s="130" t="s">
        <v>15</v>
      </c>
      <c r="F4" s="131"/>
      <c r="G4" s="132"/>
      <c r="H4" s="143" t="s">
        <v>19</v>
      </c>
      <c r="I4" s="161" t="s">
        <v>78</v>
      </c>
      <c r="J4" s="151" t="s">
        <v>79</v>
      </c>
      <c r="K4" s="143" t="s">
        <v>18</v>
      </c>
      <c r="L4" s="110" t="s">
        <v>20</v>
      </c>
      <c r="M4" s="126" t="s">
        <v>66</v>
      </c>
      <c r="N4" s="111" t="s">
        <v>67</v>
      </c>
    </row>
    <row r="5" spans="1:14" s="5" customFormat="1" ht="60.75" customHeight="1">
      <c r="A5" s="147"/>
      <c r="B5" s="127"/>
      <c r="C5" s="127"/>
      <c r="D5" s="112" t="s">
        <v>77</v>
      </c>
      <c r="E5" s="133"/>
      <c r="F5" s="134"/>
      <c r="G5" s="135"/>
      <c r="H5" s="144"/>
      <c r="I5" s="162"/>
      <c r="J5" s="160"/>
      <c r="K5" s="144"/>
      <c r="L5" s="112" t="s">
        <v>77</v>
      </c>
      <c r="M5" s="127"/>
      <c r="N5" s="114" t="s">
        <v>77</v>
      </c>
    </row>
    <row r="6" spans="1:14" s="5" customFormat="1" ht="80.25" customHeight="1">
      <c r="A6" s="147"/>
      <c r="B6" s="106"/>
      <c r="C6" s="127"/>
      <c r="D6" s="112" t="s">
        <v>76</v>
      </c>
      <c r="E6" s="141" t="s">
        <v>14</v>
      </c>
      <c r="F6" s="142"/>
      <c r="G6" s="151" t="s">
        <v>5</v>
      </c>
      <c r="H6" s="144"/>
      <c r="I6" s="162"/>
      <c r="J6" s="160"/>
      <c r="K6" s="144"/>
      <c r="L6" s="112" t="s">
        <v>76</v>
      </c>
      <c r="M6" s="127"/>
      <c r="N6" s="112" t="s">
        <v>77</v>
      </c>
    </row>
    <row r="7" spans="1:14" s="5" customFormat="1" ht="156" customHeight="1">
      <c r="A7" s="147"/>
      <c r="B7" s="129" t="s">
        <v>8</v>
      </c>
      <c r="C7" s="127"/>
      <c r="D7" s="54" t="s">
        <v>23</v>
      </c>
      <c r="E7" s="109" t="s">
        <v>17</v>
      </c>
      <c r="F7" s="118" t="s">
        <v>82</v>
      </c>
      <c r="G7" s="152"/>
      <c r="H7" s="144"/>
      <c r="I7" s="162"/>
      <c r="J7" s="160"/>
      <c r="K7" s="144"/>
      <c r="L7" s="49" t="s">
        <v>23</v>
      </c>
      <c r="M7" s="127"/>
      <c r="N7" s="49" t="s">
        <v>23</v>
      </c>
    </row>
    <row r="8" spans="1:14" s="5" customFormat="1" ht="44.25" customHeight="1">
      <c r="A8" s="148"/>
      <c r="B8" s="129"/>
      <c r="C8" s="128"/>
      <c r="D8" s="55" t="s">
        <v>4</v>
      </c>
      <c r="E8" s="107" t="s">
        <v>11</v>
      </c>
      <c r="F8" s="107" t="s">
        <v>11</v>
      </c>
      <c r="G8" s="107" t="s">
        <v>11</v>
      </c>
      <c r="H8" s="145"/>
      <c r="I8" s="163"/>
      <c r="J8" s="152"/>
      <c r="K8" s="145"/>
      <c r="L8" s="49" t="s">
        <v>12</v>
      </c>
      <c r="M8" s="128"/>
      <c r="N8" s="49" t="s">
        <v>12</v>
      </c>
    </row>
    <row r="9" spans="1:14" s="23" customFormat="1" ht="18" customHeight="1">
      <c r="A9" s="39">
        <v>1</v>
      </c>
      <c r="B9" s="40" t="s">
        <v>28</v>
      </c>
      <c r="C9" s="41">
        <v>5</v>
      </c>
      <c r="D9" s="56"/>
      <c r="E9" s="48"/>
      <c r="F9" s="48"/>
      <c r="G9" s="48">
        <f>SUM(E9:F9)</f>
        <v>0</v>
      </c>
      <c r="H9" s="42"/>
      <c r="I9" s="42"/>
      <c r="J9" s="42"/>
      <c r="K9" s="116">
        <f>ROUND(E9*(H9-1)+E9+E9*(I9-1)+F9*J9,0)</f>
        <v>0</v>
      </c>
      <c r="L9" s="24">
        <f>ROUND(D9*K9/1000,1)</f>
        <v>0</v>
      </c>
      <c r="M9" s="97"/>
      <c r="N9" s="24">
        <f>ROUND(L9*M9,1)</f>
        <v>0</v>
      </c>
    </row>
    <row r="10" spans="1:14" s="23" customFormat="1" ht="15.75">
      <c r="A10" s="43">
        <v>2</v>
      </c>
      <c r="B10" s="40" t="s">
        <v>29</v>
      </c>
      <c r="C10" s="41">
        <v>5</v>
      </c>
      <c r="D10" s="56">
        <v>1</v>
      </c>
      <c r="E10" s="48">
        <v>62965</v>
      </c>
      <c r="F10" s="48">
        <v>5583</v>
      </c>
      <c r="G10" s="48">
        <f>SUM(E10:F10)</f>
        <v>68548</v>
      </c>
      <c r="H10" s="42">
        <v>1</v>
      </c>
      <c r="I10" s="42">
        <v>9.539</v>
      </c>
      <c r="J10" s="42">
        <v>0.162</v>
      </c>
      <c r="K10" s="116">
        <f>ROUND(E10*(H10-1)+E10+E10*(I10-1)+F10*J10,0)</f>
        <v>601528</v>
      </c>
      <c r="L10" s="24">
        <f>ROUND(D10*K10/1000,1)</f>
        <v>601.5</v>
      </c>
      <c r="M10" s="97">
        <v>0.938</v>
      </c>
      <c r="N10" s="24">
        <f>ROUND(L10*M10,1)</f>
        <v>564.2</v>
      </c>
    </row>
    <row r="11" spans="1:14" s="23" customFormat="1" ht="15.75">
      <c r="A11" s="43">
        <v>3</v>
      </c>
      <c r="B11" s="40" t="s">
        <v>30</v>
      </c>
      <c r="C11" s="41">
        <v>5</v>
      </c>
      <c r="D11" s="56"/>
      <c r="E11" s="48"/>
      <c r="F11" s="48"/>
      <c r="G11" s="48"/>
      <c r="H11" s="42"/>
      <c r="I11" s="42"/>
      <c r="J11" s="42"/>
      <c r="K11" s="116"/>
      <c r="L11" s="24">
        <f>ROUND(D11*K11/1000,1)</f>
        <v>0</v>
      </c>
      <c r="M11" s="97"/>
      <c r="N11" s="24">
        <f>ROUND(L11*M11,1)</f>
        <v>0</v>
      </c>
    </row>
    <row r="12" spans="1:14" s="23" customFormat="1" ht="15.75">
      <c r="A12" s="43">
        <v>4</v>
      </c>
      <c r="B12" s="40" t="s">
        <v>31</v>
      </c>
      <c r="C12" s="41">
        <v>5</v>
      </c>
      <c r="D12" s="59"/>
      <c r="E12" s="48"/>
      <c r="F12" s="48"/>
      <c r="G12" s="48"/>
      <c r="H12" s="42"/>
      <c r="I12" s="42"/>
      <c r="J12" s="42"/>
      <c r="K12" s="116"/>
      <c r="L12" s="24">
        <f aca="true" t="shared" si="0" ref="L12:L45">ROUND(D12*K12/1000,1)</f>
        <v>0</v>
      </c>
      <c r="M12" s="97"/>
      <c r="N12" s="24">
        <f aca="true" t="shared" si="1" ref="N12:N45">ROUND(L12*M12,1)</f>
        <v>0</v>
      </c>
    </row>
    <row r="13" spans="1:14" s="23" customFormat="1" ht="15.75">
      <c r="A13" s="43">
        <v>5</v>
      </c>
      <c r="B13" s="40" t="s">
        <v>32</v>
      </c>
      <c r="C13" s="41">
        <v>5</v>
      </c>
      <c r="D13" s="56"/>
      <c r="E13" s="48"/>
      <c r="F13" s="48"/>
      <c r="G13" s="48"/>
      <c r="H13" s="42"/>
      <c r="I13" s="42"/>
      <c r="J13" s="42"/>
      <c r="K13" s="116"/>
      <c r="L13" s="24">
        <f t="shared" si="0"/>
        <v>0</v>
      </c>
      <c r="M13" s="97"/>
      <c r="N13" s="24">
        <f t="shared" si="1"/>
        <v>0</v>
      </c>
    </row>
    <row r="14" spans="1:14" s="23" customFormat="1" ht="15.75">
      <c r="A14" s="43">
        <v>6</v>
      </c>
      <c r="B14" s="40" t="s">
        <v>33</v>
      </c>
      <c r="C14" s="41">
        <v>5</v>
      </c>
      <c r="D14" s="56"/>
      <c r="E14" s="48"/>
      <c r="F14" s="48"/>
      <c r="G14" s="48"/>
      <c r="H14" s="42"/>
      <c r="I14" s="42"/>
      <c r="J14" s="42"/>
      <c r="K14" s="116"/>
      <c r="L14" s="24">
        <f t="shared" si="0"/>
        <v>0</v>
      </c>
      <c r="M14" s="97"/>
      <c r="N14" s="24">
        <f t="shared" si="1"/>
        <v>0</v>
      </c>
    </row>
    <row r="15" spans="1:14" s="23" customFormat="1" ht="15.75" customHeight="1">
      <c r="A15" s="43">
        <v>7</v>
      </c>
      <c r="B15" s="40" t="s">
        <v>34</v>
      </c>
      <c r="C15" s="41">
        <v>5</v>
      </c>
      <c r="D15" s="56"/>
      <c r="E15" s="48"/>
      <c r="F15" s="48"/>
      <c r="G15" s="48"/>
      <c r="H15" s="42"/>
      <c r="I15" s="42"/>
      <c r="J15" s="42"/>
      <c r="K15" s="116"/>
      <c r="L15" s="24">
        <f t="shared" si="0"/>
        <v>0</v>
      </c>
      <c r="M15" s="97"/>
      <c r="N15" s="24">
        <f t="shared" si="1"/>
        <v>0</v>
      </c>
    </row>
    <row r="16" spans="1:14" s="45" customFormat="1" ht="15.75">
      <c r="A16" s="43">
        <v>8</v>
      </c>
      <c r="B16" s="44" t="s">
        <v>35</v>
      </c>
      <c r="C16" s="41">
        <v>5</v>
      </c>
      <c r="D16" s="56"/>
      <c r="E16" s="48"/>
      <c r="F16" s="48"/>
      <c r="G16" s="48"/>
      <c r="H16" s="42"/>
      <c r="I16" s="42"/>
      <c r="J16" s="42"/>
      <c r="K16" s="116"/>
      <c r="L16" s="24">
        <f t="shared" si="0"/>
        <v>0</v>
      </c>
      <c r="M16" s="97"/>
      <c r="N16" s="24">
        <f t="shared" si="1"/>
        <v>0</v>
      </c>
    </row>
    <row r="17" spans="1:14" s="23" customFormat="1" ht="18" customHeight="1">
      <c r="A17" s="43">
        <v>9</v>
      </c>
      <c r="B17" s="40" t="s">
        <v>36</v>
      </c>
      <c r="C17" s="41">
        <v>5</v>
      </c>
      <c r="D17" s="57"/>
      <c r="E17" s="48"/>
      <c r="F17" s="48"/>
      <c r="G17" s="48"/>
      <c r="H17" s="46"/>
      <c r="I17" s="42"/>
      <c r="J17" s="42"/>
      <c r="K17" s="116"/>
      <c r="L17" s="24">
        <f t="shared" si="0"/>
        <v>0</v>
      </c>
      <c r="M17" s="97"/>
      <c r="N17" s="24">
        <f t="shared" si="1"/>
        <v>0</v>
      </c>
    </row>
    <row r="18" spans="1:14" s="23" customFormat="1" ht="15.75">
      <c r="A18" s="43">
        <v>10</v>
      </c>
      <c r="B18" s="22" t="s">
        <v>37</v>
      </c>
      <c r="C18" s="41">
        <v>5</v>
      </c>
      <c r="D18" s="57"/>
      <c r="E18" s="48"/>
      <c r="F18" s="48"/>
      <c r="G18" s="48"/>
      <c r="H18" s="46"/>
      <c r="I18" s="42"/>
      <c r="J18" s="42"/>
      <c r="K18" s="116"/>
      <c r="L18" s="24">
        <f t="shared" si="0"/>
        <v>0</v>
      </c>
      <c r="M18" s="97"/>
      <c r="N18" s="24">
        <f t="shared" si="1"/>
        <v>0</v>
      </c>
    </row>
    <row r="19" spans="1:14" s="23" customFormat="1" ht="15.75">
      <c r="A19" s="43">
        <v>11</v>
      </c>
      <c r="B19" s="22" t="s">
        <v>38</v>
      </c>
      <c r="C19" s="41">
        <v>5</v>
      </c>
      <c r="D19" s="57"/>
      <c r="E19" s="48"/>
      <c r="F19" s="48"/>
      <c r="G19" s="48"/>
      <c r="H19" s="46"/>
      <c r="I19" s="42"/>
      <c r="J19" s="42"/>
      <c r="K19" s="116"/>
      <c r="L19" s="24">
        <f t="shared" si="0"/>
        <v>0</v>
      </c>
      <c r="M19" s="97"/>
      <c r="N19" s="24">
        <f t="shared" si="1"/>
        <v>0</v>
      </c>
    </row>
    <row r="20" spans="1:14" s="23" customFormat="1" ht="15.75">
      <c r="A20" s="43">
        <v>12</v>
      </c>
      <c r="B20" s="22" t="s">
        <v>39</v>
      </c>
      <c r="C20" s="41">
        <v>5</v>
      </c>
      <c r="D20" s="57"/>
      <c r="E20" s="48"/>
      <c r="F20" s="48"/>
      <c r="G20" s="48"/>
      <c r="H20" s="46"/>
      <c r="I20" s="42"/>
      <c r="J20" s="42"/>
      <c r="K20" s="116"/>
      <c r="L20" s="24">
        <f t="shared" si="0"/>
        <v>0</v>
      </c>
      <c r="M20" s="97"/>
      <c r="N20" s="24">
        <f t="shared" si="1"/>
        <v>0</v>
      </c>
    </row>
    <row r="21" spans="1:14" s="23" customFormat="1" ht="15.75">
      <c r="A21" s="43">
        <v>13</v>
      </c>
      <c r="B21" s="22" t="s">
        <v>40</v>
      </c>
      <c r="C21" s="41">
        <v>5</v>
      </c>
      <c r="D21" s="57"/>
      <c r="E21" s="48"/>
      <c r="F21" s="48"/>
      <c r="G21" s="48"/>
      <c r="H21" s="46"/>
      <c r="I21" s="42"/>
      <c r="J21" s="42"/>
      <c r="K21" s="116"/>
      <c r="L21" s="24">
        <f t="shared" si="0"/>
        <v>0</v>
      </c>
      <c r="M21" s="97"/>
      <c r="N21" s="24">
        <f t="shared" si="1"/>
        <v>0</v>
      </c>
    </row>
    <row r="22" spans="1:14" s="23" customFormat="1" ht="19.5" customHeight="1">
      <c r="A22" s="43">
        <v>14</v>
      </c>
      <c r="B22" s="22" t="s">
        <v>41</v>
      </c>
      <c r="C22" s="41">
        <v>5</v>
      </c>
      <c r="D22" s="57"/>
      <c r="E22" s="48"/>
      <c r="F22" s="48"/>
      <c r="G22" s="48"/>
      <c r="H22" s="46"/>
      <c r="I22" s="42"/>
      <c r="J22" s="42"/>
      <c r="K22" s="116"/>
      <c r="L22" s="24">
        <f t="shared" si="0"/>
        <v>0</v>
      </c>
      <c r="M22" s="97"/>
      <c r="N22" s="24">
        <f t="shared" si="1"/>
        <v>0</v>
      </c>
    </row>
    <row r="23" spans="1:14" s="23" customFormat="1" ht="15.75">
      <c r="A23" s="43">
        <v>15</v>
      </c>
      <c r="B23" s="22" t="s">
        <v>42</v>
      </c>
      <c r="C23" s="41">
        <v>5</v>
      </c>
      <c r="D23" s="57"/>
      <c r="E23" s="48"/>
      <c r="F23" s="48"/>
      <c r="G23" s="48"/>
      <c r="H23" s="46"/>
      <c r="I23" s="42"/>
      <c r="J23" s="42"/>
      <c r="K23" s="116"/>
      <c r="L23" s="24">
        <f t="shared" si="0"/>
        <v>0</v>
      </c>
      <c r="M23" s="97"/>
      <c r="N23" s="24">
        <f t="shared" si="1"/>
        <v>0</v>
      </c>
    </row>
    <row r="24" spans="1:14" s="23" customFormat="1" ht="15.75" customHeight="1">
      <c r="A24" s="43">
        <v>16</v>
      </c>
      <c r="B24" s="22" t="s">
        <v>43</v>
      </c>
      <c r="C24" s="41">
        <v>5</v>
      </c>
      <c r="D24" s="57"/>
      <c r="E24" s="48"/>
      <c r="F24" s="48"/>
      <c r="G24" s="48"/>
      <c r="H24" s="46"/>
      <c r="I24" s="42"/>
      <c r="J24" s="42"/>
      <c r="K24" s="116"/>
      <c r="L24" s="24">
        <f t="shared" si="0"/>
        <v>0</v>
      </c>
      <c r="M24" s="97"/>
      <c r="N24" s="24">
        <f t="shared" si="1"/>
        <v>0</v>
      </c>
    </row>
    <row r="25" spans="1:14" s="23" customFormat="1" ht="15.75">
      <c r="A25" s="43">
        <v>17</v>
      </c>
      <c r="B25" s="22" t="s">
        <v>44</v>
      </c>
      <c r="C25" s="41">
        <v>5</v>
      </c>
      <c r="D25" s="57"/>
      <c r="E25" s="48"/>
      <c r="F25" s="48"/>
      <c r="G25" s="48"/>
      <c r="H25" s="46"/>
      <c r="I25" s="42"/>
      <c r="J25" s="42"/>
      <c r="K25" s="116"/>
      <c r="L25" s="24">
        <f t="shared" si="0"/>
        <v>0</v>
      </c>
      <c r="M25" s="97"/>
      <c r="N25" s="24">
        <f t="shared" si="1"/>
        <v>0</v>
      </c>
    </row>
    <row r="26" spans="1:14" s="23" customFormat="1" ht="15.75">
      <c r="A26" s="43">
        <v>18</v>
      </c>
      <c r="B26" s="22" t="s">
        <v>45</v>
      </c>
      <c r="C26" s="41">
        <v>5</v>
      </c>
      <c r="D26" s="57"/>
      <c r="E26" s="48"/>
      <c r="F26" s="48"/>
      <c r="G26" s="48"/>
      <c r="H26" s="46"/>
      <c r="I26" s="42"/>
      <c r="J26" s="42"/>
      <c r="K26" s="116"/>
      <c r="L26" s="24">
        <f t="shared" si="0"/>
        <v>0</v>
      </c>
      <c r="M26" s="97"/>
      <c r="N26" s="24">
        <f t="shared" si="1"/>
        <v>0</v>
      </c>
    </row>
    <row r="27" spans="1:14" s="23" customFormat="1" ht="15.75" customHeight="1">
      <c r="A27" s="43">
        <v>19</v>
      </c>
      <c r="B27" s="22" t="s">
        <v>46</v>
      </c>
      <c r="C27" s="41">
        <v>5</v>
      </c>
      <c r="D27" s="57"/>
      <c r="E27" s="48"/>
      <c r="F27" s="48"/>
      <c r="G27" s="48"/>
      <c r="H27" s="46"/>
      <c r="I27" s="42"/>
      <c r="J27" s="42"/>
      <c r="K27" s="116"/>
      <c r="L27" s="24">
        <f t="shared" si="0"/>
        <v>0</v>
      </c>
      <c r="M27" s="97"/>
      <c r="N27" s="24">
        <f t="shared" si="1"/>
        <v>0</v>
      </c>
    </row>
    <row r="28" spans="1:14" s="23" customFormat="1" ht="15.75" customHeight="1">
      <c r="A28" s="43">
        <v>20</v>
      </c>
      <c r="B28" s="22" t="s">
        <v>47</v>
      </c>
      <c r="C28" s="41">
        <v>5</v>
      </c>
      <c r="D28" s="57"/>
      <c r="E28" s="48"/>
      <c r="F28" s="48"/>
      <c r="G28" s="48"/>
      <c r="H28" s="46"/>
      <c r="I28" s="42"/>
      <c r="J28" s="42"/>
      <c r="K28" s="116"/>
      <c r="L28" s="24">
        <f t="shared" si="0"/>
        <v>0</v>
      </c>
      <c r="M28" s="97"/>
      <c r="N28" s="24">
        <f t="shared" si="1"/>
        <v>0</v>
      </c>
    </row>
    <row r="29" spans="1:14" s="23" customFormat="1" ht="15.75" customHeight="1">
      <c r="A29" s="43">
        <v>21</v>
      </c>
      <c r="B29" s="22" t="s">
        <v>48</v>
      </c>
      <c r="C29" s="41">
        <v>5</v>
      </c>
      <c r="D29" s="57"/>
      <c r="E29" s="48"/>
      <c r="F29" s="48"/>
      <c r="G29" s="48"/>
      <c r="H29" s="46"/>
      <c r="I29" s="42"/>
      <c r="J29" s="42"/>
      <c r="K29" s="116"/>
      <c r="L29" s="24">
        <f t="shared" si="0"/>
        <v>0</v>
      </c>
      <c r="M29" s="97"/>
      <c r="N29" s="24">
        <f t="shared" si="1"/>
        <v>0</v>
      </c>
    </row>
    <row r="30" spans="1:14" s="23" customFormat="1" ht="15.75" customHeight="1">
      <c r="A30" s="43">
        <v>22</v>
      </c>
      <c r="B30" s="22" t="s">
        <v>49</v>
      </c>
      <c r="C30" s="41">
        <v>5</v>
      </c>
      <c r="D30" s="57"/>
      <c r="E30" s="48"/>
      <c r="F30" s="48"/>
      <c r="G30" s="48"/>
      <c r="H30" s="46"/>
      <c r="I30" s="42"/>
      <c r="J30" s="42"/>
      <c r="K30" s="116"/>
      <c r="L30" s="24">
        <f t="shared" si="0"/>
        <v>0</v>
      </c>
      <c r="M30" s="97"/>
      <c r="N30" s="24">
        <f t="shared" si="1"/>
        <v>0</v>
      </c>
    </row>
    <row r="31" spans="1:14" s="23" customFormat="1" ht="15.75" customHeight="1">
      <c r="A31" s="43">
        <v>23</v>
      </c>
      <c r="B31" s="22" t="s">
        <v>50</v>
      </c>
      <c r="C31" s="41">
        <v>5</v>
      </c>
      <c r="D31" s="57"/>
      <c r="E31" s="48"/>
      <c r="F31" s="48"/>
      <c r="G31" s="48"/>
      <c r="H31" s="46"/>
      <c r="I31" s="42"/>
      <c r="J31" s="42"/>
      <c r="K31" s="116"/>
      <c r="L31" s="24">
        <f t="shared" si="0"/>
        <v>0</v>
      </c>
      <c r="M31" s="97"/>
      <c r="N31" s="24">
        <f t="shared" si="1"/>
        <v>0</v>
      </c>
    </row>
    <row r="32" spans="1:14" s="23" customFormat="1" ht="15.75" customHeight="1">
      <c r="A32" s="43">
        <v>24</v>
      </c>
      <c r="B32" s="22" t="s">
        <v>51</v>
      </c>
      <c r="C32" s="41">
        <v>5</v>
      </c>
      <c r="D32" s="57"/>
      <c r="E32" s="48"/>
      <c r="F32" s="48"/>
      <c r="G32" s="48"/>
      <c r="H32" s="46"/>
      <c r="I32" s="42"/>
      <c r="J32" s="42"/>
      <c r="K32" s="116"/>
      <c r="L32" s="24">
        <f t="shared" si="0"/>
        <v>0</v>
      </c>
      <c r="M32" s="97"/>
      <c r="N32" s="24">
        <f t="shared" si="1"/>
        <v>0</v>
      </c>
    </row>
    <row r="33" spans="1:14" s="23" customFormat="1" ht="15.75" customHeight="1">
      <c r="A33" s="43">
        <v>25</v>
      </c>
      <c r="B33" s="22" t="s">
        <v>52</v>
      </c>
      <c r="C33" s="41">
        <v>5</v>
      </c>
      <c r="D33" s="57"/>
      <c r="E33" s="48"/>
      <c r="F33" s="48"/>
      <c r="G33" s="48"/>
      <c r="H33" s="46"/>
      <c r="I33" s="42"/>
      <c r="J33" s="42"/>
      <c r="K33" s="116"/>
      <c r="L33" s="24">
        <f t="shared" si="0"/>
        <v>0</v>
      </c>
      <c r="M33" s="97"/>
      <c r="N33" s="24">
        <f t="shared" si="1"/>
        <v>0</v>
      </c>
    </row>
    <row r="34" spans="1:14" s="23" customFormat="1" ht="15.75" customHeight="1">
      <c r="A34" s="43">
        <v>26</v>
      </c>
      <c r="B34" s="22" t="s">
        <v>53</v>
      </c>
      <c r="C34" s="41">
        <v>5</v>
      </c>
      <c r="D34" s="57"/>
      <c r="E34" s="48"/>
      <c r="F34" s="48"/>
      <c r="G34" s="48"/>
      <c r="H34" s="46"/>
      <c r="I34" s="42"/>
      <c r="J34" s="42"/>
      <c r="K34" s="116"/>
      <c r="L34" s="24">
        <f t="shared" si="0"/>
        <v>0</v>
      </c>
      <c r="M34" s="97"/>
      <c r="N34" s="24">
        <f t="shared" si="1"/>
        <v>0</v>
      </c>
    </row>
    <row r="35" spans="1:14" s="23" customFormat="1" ht="15.75" customHeight="1">
      <c r="A35" s="43">
        <v>27</v>
      </c>
      <c r="B35" s="22" t="s">
        <v>54</v>
      </c>
      <c r="C35" s="41">
        <v>5</v>
      </c>
      <c r="D35" s="57"/>
      <c r="E35" s="48"/>
      <c r="F35" s="48"/>
      <c r="G35" s="48"/>
      <c r="H35" s="46"/>
      <c r="I35" s="42"/>
      <c r="J35" s="42"/>
      <c r="K35" s="116"/>
      <c r="L35" s="24">
        <f t="shared" si="0"/>
        <v>0</v>
      </c>
      <c r="M35" s="97"/>
      <c r="N35" s="24">
        <f t="shared" si="1"/>
        <v>0</v>
      </c>
    </row>
    <row r="36" spans="1:14" s="23" customFormat="1" ht="15.75" customHeight="1">
      <c r="A36" s="43">
        <v>28</v>
      </c>
      <c r="B36" s="22" t="s">
        <v>55</v>
      </c>
      <c r="C36" s="41">
        <v>5</v>
      </c>
      <c r="D36" s="57"/>
      <c r="E36" s="48"/>
      <c r="F36" s="48"/>
      <c r="G36" s="48"/>
      <c r="H36" s="46"/>
      <c r="I36" s="42"/>
      <c r="J36" s="42"/>
      <c r="K36" s="116"/>
      <c r="L36" s="24">
        <f t="shared" si="0"/>
        <v>0</v>
      </c>
      <c r="M36" s="97"/>
      <c r="N36" s="24">
        <f t="shared" si="1"/>
        <v>0</v>
      </c>
    </row>
    <row r="37" spans="1:14" s="23" customFormat="1" ht="15.75" customHeight="1">
      <c r="A37" s="43">
        <v>29</v>
      </c>
      <c r="B37" s="22" t="s">
        <v>56</v>
      </c>
      <c r="C37" s="41">
        <v>5</v>
      </c>
      <c r="D37" s="57"/>
      <c r="E37" s="48"/>
      <c r="F37" s="48"/>
      <c r="G37" s="48"/>
      <c r="H37" s="46"/>
      <c r="I37" s="42"/>
      <c r="J37" s="42"/>
      <c r="K37" s="116"/>
      <c r="L37" s="24">
        <f t="shared" si="0"/>
        <v>0</v>
      </c>
      <c r="M37" s="97"/>
      <c r="N37" s="24">
        <f t="shared" si="1"/>
        <v>0</v>
      </c>
    </row>
    <row r="38" spans="1:14" s="23" customFormat="1" ht="15.75" customHeight="1">
      <c r="A38" s="43">
        <v>30</v>
      </c>
      <c r="B38" s="22" t="s">
        <v>57</v>
      </c>
      <c r="C38" s="41">
        <v>5</v>
      </c>
      <c r="D38" s="57"/>
      <c r="E38" s="48"/>
      <c r="F38" s="48"/>
      <c r="G38" s="48"/>
      <c r="H38" s="46"/>
      <c r="I38" s="42"/>
      <c r="J38" s="42"/>
      <c r="K38" s="116"/>
      <c r="L38" s="24">
        <f t="shared" si="0"/>
        <v>0</v>
      </c>
      <c r="M38" s="97"/>
      <c r="N38" s="24">
        <f t="shared" si="1"/>
        <v>0</v>
      </c>
    </row>
    <row r="39" spans="1:14" s="23" customFormat="1" ht="15.75" customHeight="1">
      <c r="A39" s="43">
        <v>31</v>
      </c>
      <c r="B39" s="22" t="s">
        <v>58</v>
      </c>
      <c r="C39" s="41">
        <v>5</v>
      </c>
      <c r="D39" s="57"/>
      <c r="E39" s="48"/>
      <c r="F39" s="48"/>
      <c r="G39" s="48"/>
      <c r="H39" s="46"/>
      <c r="I39" s="42"/>
      <c r="J39" s="42"/>
      <c r="K39" s="116"/>
      <c r="L39" s="24">
        <f t="shared" si="0"/>
        <v>0</v>
      </c>
      <c r="M39" s="97"/>
      <c r="N39" s="24">
        <f t="shared" si="1"/>
        <v>0</v>
      </c>
    </row>
    <row r="40" spans="1:14" s="23" customFormat="1" ht="15.75" customHeight="1">
      <c r="A40" s="43">
        <v>32</v>
      </c>
      <c r="B40" s="22" t="s">
        <v>59</v>
      </c>
      <c r="C40" s="41">
        <v>5</v>
      </c>
      <c r="D40" s="57"/>
      <c r="E40" s="48"/>
      <c r="F40" s="48"/>
      <c r="G40" s="48"/>
      <c r="H40" s="46"/>
      <c r="I40" s="42"/>
      <c r="J40" s="42"/>
      <c r="K40" s="116"/>
      <c r="L40" s="24">
        <f t="shared" si="0"/>
        <v>0</v>
      </c>
      <c r="M40" s="97"/>
      <c r="N40" s="24">
        <f t="shared" si="1"/>
        <v>0</v>
      </c>
    </row>
    <row r="41" spans="1:14" s="23" customFormat="1" ht="15.75" customHeight="1">
      <c r="A41" s="43">
        <v>33</v>
      </c>
      <c r="B41" s="22" t="s">
        <v>60</v>
      </c>
      <c r="C41" s="41">
        <v>5</v>
      </c>
      <c r="D41" s="57"/>
      <c r="E41" s="48"/>
      <c r="F41" s="48"/>
      <c r="G41" s="48"/>
      <c r="H41" s="46"/>
      <c r="I41" s="42"/>
      <c r="J41" s="42"/>
      <c r="K41" s="116"/>
      <c r="L41" s="24">
        <f t="shared" si="0"/>
        <v>0</v>
      </c>
      <c r="M41" s="97"/>
      <c r="N41" s="24">
        <f t="shared" si="1"/>
        <v>0</v>
      </c>
    </row>
    <row r="42" spans="1:14" s="23" customFormat="1" ht="15.75" customHeight="1">
      <c r="A42" s="43">
        <v>34</v>
      </c>
      <c r="B42" s="22" t="s">
        <v>61</v>
      </c>
      <c r="C42" s="41">
        <v>5</v>
      </c>
      <c r="D42" s="57"/>
      <c r="E42" s="48"/>
      <c r="F42" s="48"/>
      <c r="G42" s="48"/>
      <c r="H42" s="46"/>
      <c r="I42" s="42"/>
      <c r="J42" s="42"/>
      <c r="K42" s="116"/>
      <c r="L42" s="24">
        <f t="shared" si="0"/>
        <v>0</v>
      </c>
      <c r="M42" s="97"/>
      <c r="N42" s="24">
        <f t="shared" si="1"/>
        <v>0</v>
      </c>
    </row>
    <row r="43" spans="1:14" s="23" customFormat="1" ht="15.75" customHeight="1">
      <c r="A43" s="43">
        <v>35</v>
      </c>
      <c r="B43" s="22" t="s">
        <v>62</v>
      </c>
      <c r="C43" s="41">
        <v>5</v>
      </c>
      <c r="D43" s="57"/>
      <c r="E43" s="48"/>
      <c r="F43" s="48"/>
      <c r="G43" s="48"/>
      <c r="H43" s="46"/>
      <c r="I43" s="42"/>
      <c r="J43" s="42"/>
      <c r="K43" s="116"/>
      <c r="L43" s="24">
        <f t="shared" si="0"/>
        <v>0</v>
      </c>
      <c r="M43" s="97"/>
      <c r="N43" s="24">
        <f t="shared" si="1"/>
        <v>0</v>
      </c>
    </row>
    <row r="44" spans="1:14" s="23" customFormat="1" ht="28.5" customHeight="1">
      <c r="A44" s="43">
        <v>36</v>
      </c>
      <c r="B44" s="22" t="s">
        <v>63</v>
      </c>
      <c r="C44" s="41">
        <v>5</v>
      </c>
      <c r="D44" s="57"/>
      <c r="E44" s="48"/>
      <c r="F44" s="48"/>
      <c r="G44" s="48"/>
      <c r="H44" s="46"/>
      <c r="I44" s="42"/>
      <c r="J44" s="42"/>
      <c r="K44" s="116"/>
      <c r="L44" s="24">
        <f t="shared" si="0"/>
        <v>0</v>
      </c>
      <c r="M44" s="97"/>
      <c r="N44" s="24">
        <f t="shared" si="1"/>
        <v>0</v>
      </c>
    </row>
    <row r="45" spans="1:14" s="23" customFormat="1" ht="15.75" customHeight="1" thickBot="1">
      <c r="A45" s="43">
        <v>37</v>
      </c>
      <c r="B45" s="47" t="s">
        <v>64</v>
      </c>
      <c r="C45" s="41">
        <v>5</v>
      </c>
      <c r="D45" s="57"/>
      <c r="E45" s="48"/>
      <c r="F45" s="48"/>
      <c r="G45" s="48"/>
      <c r="H45" s="46"/>
      <c r="I45" s="42"/>
      <c r="J45" s="42"/>
      <c r="K45" s="116"/>
      <c r="L45" s="24">
        <f t="shared" si="0"/>
        <v>0</v>
      </c>
      <c r="M45" s="97"/>
      <c r="N45" s="24">
        <f t="shared" si="1"/>
        <v>0</v>
      </c>
    </row>
    <row r="46" spans="1:14" s="23" customFormat="1" ht="16.5" thickBot="1">
      <c r="A46" s="32"/>
      <c r="B46" s="31" t="s">
        <v>65</v>
      </c>
      <c r="C46" s="33"/>
      <c r="D46" s="61">
        <f>SUM(D9:D45)</f>
        <v>1</v>
      </c>
      <c r="E46" s="30"/>
      <c r="F46" s="30"/>
      <c r="G46" s="30"/>
      <c r="H46" s="30"/>
      <c r="I46" s="53"/>
      <c r="J46" s="53"/>
      <c r="K46" s="30"/>
      <c r="L46" s="24">
        <f>SUM(L9:L45)</f>
        <v>601.5</v>
      </c>
      <c r="M46" s="96"/>
      <c r="N46" s="24">
        <f>SUM(N9:N45)</f>
        <v>564.2</v>
      </c>
    </row>
    <row r="47" spans="1:13" s="5" customFormat="1" ht="18" customHeight="1">
      <c r="A47" s="6"/>
      <c r="B47" s="7"/>
      <c r="C47" s="7"/>
      <c r="D47" s="7"/>
      <c r="E47" s="35"/>
      <c r="F47" s="35"/>
      <c r="G47" s="35"/>
      <c r="H47" s="8"/>
      <c r="I47" s="8"/>
      <c r="J47" s="8"/>
      <c r="K47" s="8"/>
      <c r="M47" s="27"/>
    </row>
    <row r="48" spans="1:13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M48" s="27"/>
    </row>
    <row r="49" spans="1:13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M49" s="27"/>
    </row>
    <row r="50" spans="1:13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M50" s="27"/>
    </row>
    <row r="51" spans="1:13" s="5" customFormat="1" ht="15.75">
      <c r="A51" s="9"/>
      <c r="B51" s="10"/>
      <c r="C51" s="10"/>
      <c r="D51" s="11"/>
      <c r="E51" s="11"/>
      <c r="F51" s="11"/>
      <c r="G51" s="11"/>
      <c r="H51" s="11"/>
      <c r="I51" s="11"/>
      <c r="J51" s="11"/>
      <c r="K51" s="11"/>
      <c r="M51" s="27"/>
    </row>
    <row r="52" spans="1:13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M52" s="27"/>
    </row>
    <row r="53" spans="1:13" s="5" customFormat="1" ht="15.75">
      <c r="A53" s="9"/>
      <c r="B53" s="12"/>
      <c r="C53" s="12"/>
      <c r="D53" s="11"/>
      <c r="E53" s="11"/>
      <c r="F53" s="11"/>
      <c r="G53" s="11"/>
      <c r="H53" s="11"/>
      <c r="I53" s="11"/>
      <c r="J53" s="11"/>
      <c r="K53" s="11"/>
      <c r="M53" s="27"/>
    </row>
    <row r="54" spans="1:13" s="5" customFormat="1" ht="16.5" customHeight="1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M54" s="27"/>
    </row>
    <row r="55" spans="1:13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M55" s="27"/>
    </row>
    <row r="56" spans="1:13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M56" s="27"/>
    </row>
    <row r="57" spans="1:13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M57" s="27"/>
    </row>
    <row r="58" spans="1:13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M58" s="27"/>
    </row>
    <row r="59" spans="1:13" s="5" customFormat="1" ht="15.75">
      <c r="A59" s="9"/>
      <c r="B59" s="10"/>
      <c r="C59" s="10"/>
      <c r="D59" s="11"/>
      <c r="E59" s="11"/>
      <c r="F59" s="11"/>
      <c r="G59" s="11"/>
      <c r="H59" s="11"/>
      <c r="I59" s="11"/>
      <c r="J59" s="11"/>
      <c r="K59" s="11"/>
      <c r="M59" s="27"/>
    </row>
    <row r="60" spans="1:13" s="5" customFormat="1" ht="15.75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M60" s="27"/>
    </row>
    <row r="61" spans="1:13" s="15" customFormat="1" ht="16.5" customHeight="1">
      <c r="A61" s="137"/>
      <c r="B61" s="137"/>
      <c r="C61" s="137"/>
      <c r="D61" s="137"/>
      <c r="E61" s="108"/>
      <c r="F61" s="108"/>
      <c r="G61" s="108"/>
      <c r="H61" s="108"/>
      <c r="I61" s="108"/>
      <c r="J61" s="113"/>
      <c r="K61" s="108"/>
      <c r="M61" s="28"/>
    </row>
    <row r="62" spans="1:11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</row>
    <row r="63" spans="1:11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</row>
    <row r="64" spans="1:11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</row>
    <row r="65" spans="1:11" ht="15.75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</row>
    <row r="66" spans="1:11" ht="18" customHeight="1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</row>
    <row r="67" spans="1:11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</row>
    <row r="68" spans="1:11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</row>
    <row r="69" spans="1:11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</row>
    <row r="70" spans="1:11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</row>
    <row r="71" spans="1:11" ht="15.75">
      <c r="A71" s="9"/>
      <c r="B71" s="12"/>
      <c r="C71" s="12"/>
      <c r="D71" s="11"/>
      <c r="E71" s="11"/>
      <c r="F71" s="11"/>
      <c r="G71" s="11"/>
      <c r="H71" s="11"/>
      <c r="I71" s="11"/>
      <c r="J71" s="11"/>
      <c r="K71" s="11"/>
    </row>
    <row r="72" spans="1:11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</row>
    <row r="73" spans="1:11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</row>
    <row r="74" spans="1:11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</row>
    <row r="75" spans="1:11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</row>
    <row r="76" spans="1:11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</row>
    <row r="77" spans="1:11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</row>
    <row r="78" spans="1:11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</row>
    <row r="79" spans="1:11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</row>
    <row r="80" spans="1:11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</row>
    <row r="81" spans="1:11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</row>
    <row r="82" spans="1:11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</row>
    <row r="83" spans="1:11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</row>
    <row r="84" spans="1:11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</row>
    <row r="85" spans="1:11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</row>
    <row r="86" spans="1:11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</row>
    <row r="87" spans="1:11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</row>
    <row r="88" spans="1:11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</row>
    <row r="89" spans="1:11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</row>
    <row r="90" spans="1:11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</row>
    <row r="91" spans="1:11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</row>
    <row r="92" spans="1:11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</row>
    <row r="93" spans="1:11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</row>
    <row r="94" spans="1:11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</row>
    <row r="95" spans="1:11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</row>
    <row r="96" spans="1:11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</row>
    <row r="97" spans="1:11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</row>
    <row r="98" spans="1:11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</row>
    <row r="99" spans="1:11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</row>
    <row r="100" spans="1:11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</row>
    <row r="101" spans="1:11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</row>
    <row r="102" spans="1:11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</row>
    <row r="103" spans="1:11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</row>
    <row r="104" spans="1:11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</row>
    <row r="105" spans="1:11" ht="15.75">
      <c r="A105" s="9"/>
      <c r="B105" s="10"/>
      <c r="C105" s="10"/>
      <c r="D105" s="11"/>
      <c r="E105" s="11"/>
      <c r="F105" s="11"/>
      <c r="G105" s="11"/>
      <c r="H105" s="11"/>
      <c r="I105" s="11"/>
      <c r="J105" s="11"/>
      <c r="K105" s="11"/>
    </row>
    <row r="106" spans="1:11" ht="15.75">
      <c r="A106" s="17"/>
      <c r="B106" s="18"/>
      <c r="C106" s="18"/>
      <c r="D106" s="14"/>
      <c r="E106" s="14"/>
      <c r="F106" s="14"/>
      <c r="G106" s="14"/>
      <c r="H106" s="14"/>
      <c r="I106" s="14"/>
      <c r="J106" s="14"/>
      <c r="K106" s="14"/>
    </row>
    <row r="107" spans="1:11" ht="18.75">
      <c r="A107" s="19"/>
      <c r="B107" s="19"/>
      <c r="C107" s="19"/>
      <c r="D107" s="20"/>
      <c r="E107" s="20"/>
      <c r="F107" s="20"/>
      <c r="G107" s="20"/>
      <c r="H107" s="20"/>
      <c r="I107" s="20"/>
      <c r="J107" s="20"/>
      <c r="K107" s="20"/>
    </row>
    <row r="108" spans="1:11" ht="15.75">
      <c r="A108" s="17"/>
      <c r="B108" s="17"/>
      <c r="C108" s="17"/>
      <c r="D108" s="11"/>
      <c r="E108" s="11"/>
      <c r="F108" s="11"/>
      <c r="G108" s="11"/>
      <c r="H108" s="11"/>
      <c r="I108" s="11"/>
      <c r="J108" s="11"/>
      <c r="K108" s="11"/>
    </row>
  </sheetData>
  <sheetProtection/>
  <mergeCells count="15">
    <mergeCell ref="C2:I2"/>
    <mergeCell ref="C3:I3"/>
    <mergeCell ref="A4:A8"/>
    <mergeCell ref="B4:B5"/>
    <mergeCell ref="C4:C8"/>
    <mergeCell ref="E4:G5"/>
    <mergeCell ref="H4:H8"/>
    <mergeCell ref="I4:I8"/>
    <mergeCell ref="E6:F6"/>
    <mergeCell ref="G6:G7"/>
    <mergeCell ref="A61:D61"/>
    <mergeCell ref="B7:B8"/>
    <mergeCell ref="K4:K8"/>
    <mergeCell ref="M4:M8"/>
    <mergeCell ref="J4:J8"/>
  </mergeCells>
  <printOptions horizontalCentered="1"/>
  <pageMargins left="0" right="0" top="0.5905511811023623" bottom="0" header="0" footer="0"/>
  <pageSetup horizontalDpi="600" verticalDpi="600" orientation="landscape" paperSize="9" scale="43" r:id="rId1"/>
  <rowBreaks count="1" manualBreakCount="1">
    <brk id="46" max="255" man="1"/>
  </rowBreaks>
  <colBreaks count="1" manualBreakCount="1">
    <brk id="10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view="pageBreakPreview" zoomScale="71" zoomScaleNormal="74" zoomScaleSheetLayoutView="71" zoomScalePageLayoutView="0" workbookViewId="0" topLeftCell="A7">
      <selection activeCell="C37" sqref="C37"/>
    </sheetView>
  </sheetViews>
  <sheetFormatPr defaultColWidth="9.140625" defaultRowHeight="12.75"/>
  <cols>
    <col min="1" max="1" width="9.00390625" style="92" customWidth="1"/>
    <col min="2" max="2" width="36.140625" style="92" customWidth="1"/>
    <col min="3" max="3" width="52.00390625" style="92" customWidth="1"/>
    <col min="4" max="4" width="57.421875" style="92" customWidth="1"/>
    <col min="5" max="5" width="52.8515625" style="93" customWidth="1"/>
    <col min="6" max="6" width="70.00390625" style="93" customWidth="1"/>
    <col min="7" max="7" width="29.00390625" style="93" customWidth="1"/>
    <col min="8" max="8" width="32.421875" style="93" customWidth="1"/>
    <col min="9" max="9" width="23.57421875" style="93" customWidth="1"/>
    <col min="10" max="10" width="15.7109375" style="93" customWidth="1"/>
    <col min="11" max="11" width="11.00390625" style="93" customWidth="1"/>
    <col min="12" max="12" width="17.8515625" style="93" customWidth="1"/>
    <col min="13" max="13" width="24.57421875" style="93" customWidth="1"/>
    <col min="14" max="14" width="16.57421875" style="93" customWidth="1"/>
    <col min="15" max="16384" width="9.140625" style="92" customWidth="1"/>
  </cols>
  <sheetData>
    <row r="1" spans="1:14" s="64" customFormat="1" ht="65.25" customHeight="1">
      <c r="A1" s="165" t="s">
        <v>69</v>
      </c>
      <c r="B1" s="165"/>
      <c r="C1" s="165"/>
      <c r="D1" s="1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64" customFormat="1" ht="140.25" customHeight="1">
      <c r="A2" s="62" t="s">
        <v>1</v>
      </c>
      <c r="B2" s="99" t="s">
        <v>27</v>
      </c>
      <c r="C2" s="100" t="s">
        <v>70</v>
      </c>
      <c r="D2" s="100" t="s">
        <v>71</v>
      </c>
      <c r="E2" s="120"/>
      <c r="F2" s="120"/>
      <c r="G2" s="121"/>
      <c r="H2" s="121"/>
      <c r="I2" s="121"/>
      <c r="J2" s="65"/>
      <c r="K2" s="65"/>
      <c r="L2" s="66"/>
      <c r="M2" s="66"/>
      <c r="N2" s="66"/>
    </row>
    <row r="3" spans="1:14" s="64" customFormat="1" ht="15.75">
      <c r="A3" s="73">
        <v>1</v>
      </c>
      <c r="B3" s="68" t="s">
        <v>28</v>
      </c>
      <c r="C3" s="69">
        <f>'Среднее-общая'!V9+'Среднее-надомникм'!L9</f>
        <v>3428</v>
      </c>
      <c r="D3" s="70">
        <f>'Среднее-общая'!AD9+'Среднее-надомникм'!N9</f>
        <v>3343.8</v>
      </c>
      <c r="E3" s="72"/>
      <c r="F3" s="72"/>
      <c r="G3" s="122"/>
      <c r="H3" s="72"/>
      <c r="I3" s="72"/>
      <c r="J3" s="71"/>
      <c r="K3" s="71"/>
      <c r="L3" s="71"/>
      <c r="M3" s="72"/>
      <c r="N3" s="72"/>
    </row>
    <row r="4" spans="1:14" s="64" customFormat="1" ht="15.75">
      <c r="A4" s="73">
        <v>2</v>
      </c>
      <c r="B4" s="68" t="s">
        <v>29</v>
      </c>
      <c r="C4" s="69">
        <f>'Среднее-общая'!V10+'Среднее-надомникм'!L10</f>
        <v>7455.699999999999</v>
      </c>
      <c r="D4" s="70">
        <f>'Среднее-общая'!AD10+'Среднее-надомникм'!N10</f>
        <v>6999.7</v>
      </c>
      <c r="E4" s="72"/>
      <c r="F4" s="72"/>
      <c r="G4" s="122"/>
      <c r="H4" s="72"/>
      <c r="I4" s="72"/>
      <c r="J4" s="71"/>
      <c r="K4" s="71"/>
      <c r="L4" s="71"/>
      <c r="M4" s="72"/>
      <c r="N4" s="72"/>
    </row>
    <row r="5" spans="1:14" s="64" customFormat="1" ht="15.75">
      <c r="A5" s="73">
        <v>3</v>
      </c>
      <c r="B5" s="68" t="s">
        <v>30</v>
      </c>
      <c r="C5" s="69">
        <f>'Среднее-общая'!V11+'Среднее-надомникм'!L11</f>
        <v>3428.1</v>
      </c>
      <c r="D5" s="70">
        <f>'Среднее-общая'!AD11+'Среднее-надомникм'!N11</f>
        <v>3285.9</v>
      </c>
      <c r="E5" s="72"/>
      <c r="F5" s="72"/>
      <c r="G5" s="122"/>
      <c r="H5" s="72"/>
      <c r="I5" s="72"/>
      <c r="J5" s="71"/>
      <c r="K5" s="71"/>
      <c r="L5" s="71"/>
      <c r="M5" s="72"/>
      <c r="N5" s="72"/>
    </row>
    <row r="6" spans="1:14" s="64" customFormat="1" ht="15.75">
      <c r="A6" s="67">
        <v>4</v>
      </c>
      <c r="B6" s="68" t="s">
        <v>31</v>
      </c>
      <c r="C6" s="69">
        <f>'Среднее-общая'!V12+'Среднее-надомникм'!L12</f>
        <v>3427.4</v>
      </c>
      <c r="D6" s="70">
        <f>'Среднее-общая'!AD12+'Среднее-надомникм'!N12</f>
        <v>3193.1</v>
      </c>
      <c r="E6" s="72"/>
      <c r="F6" s="72"/>
      <c r="G6" s="122"/>
      <c r="H6" s="72"/>
      <c r="I6" s="72"/>
      <c r="J6" s="71"/>
      <c r="K6" s="71"/>
      <c r="L6" s="71"/>
      <c r="M6" s="72"/>
      <c r="N6" s="72"/>
    </row>
    <row r="7" spans="1:14" s="64" customFormat="1" ht="15.75">
      <c r="A7" s="73">
        <v>5</v>
      </c>
      <c r="B7" s="68" t="s">
        <v>32</v>
      </c>
      <c r="C7" s="69">
        <f>'Среднее-общая'!V13+'Среднее-надомникм'!L13</f>
        <v>0</v>
      </c>
      <c r="D7" s="70">
        <f>'Среднее-общая'!AD13+'Среднее-надомникм'!N13</f>
        <v>0</v>
      </c>
      <c r="E7" s="72"/>
      <c r="F7" s="72"/>
      <c r="G7" s="122"/>
      <c r="H7" s="72"/>
      <c r="I7" s="72"/>
      <c r="J7" s="71"/>
      <c r="K7" s="71"/>
      <c r="L7" s="71"/>
      <c r="M7" s="72"/>
      <c r="N7" s="72"/>
    </row>
    <row r="8" spans="1:14" s="64" customFormat="1" ht="15.75">
      <c r="A8" s="73">
        <v>6</v>
      </c>
      <c r="B8" s="68" t="s">
        <v>33</v>
      </c>
      <c r="C8" s="69">
        <f>'Среднее-общая'!V14+'Среднее-надомникм'!L14</f>
        <v>3427.4</v>
      </c>
      <c r="D8" s="70">
        <f>'Среднее-общая'!AD14+'Среднее-надомникм'!N14</f>
        <v>3281.9</v>
      </c>
      <c r="E8" s="72"/>
      <c r="F8" s="72"/>
      <c r="G8" s="122"/>
      <c r="H8" s="72"/>
      <c r="I8" s="72"/>
      <c r="J8" s="71"/>
      <c r="K8" s="71"/>
      <c r="L8" s="71"/>
      <c r="M8" s="74"/>
      <c r="N8" s="72"/>
    </row>
    <row r="9" spans="1:14" s="64" customFormat="1" ht="15.75" customHeight="1">
      <c r="A9" s="67">
        <v>7</v>
      </c>
      <c r="B9" s="68" t="s">
        <v>34</v>
      </c>
      <c r="C9" s="69">
        <f>'Среднее-общая'!V15+'Среднее-надомникм'!L15</f>
        <v>3425.7999999999997</v>
      </c>
      <c r="D9" s="70">
        <f>'Среднее-общая'!AD15+'Среднее-надомникм'!N15</f>
        <v>3266.9</v>
      </c>
      <c r="E9" s="72"/>
      <c r="F9" s="72"/>
      <c r="G9" s="122"/>
      <c r="H9" s="72"/>
      <c r="I9" s="72"/>
      <c r="J9" s="71"/>
      <c r="K9" s="71"/>
      <c r="L9" s="71"/>
      <c r="M9" s="74"/>
      <c r="N9" s="72"/>
    </row>
    <row r="10" spans="1:14" s="76" customFormat="1" ht="15.75">
      <c r="A10" s="73">
        <v>8</v>
      </c>
      <c r="B10" s="68" t="s">
        <v>35</v>
      </c>
      <c r="C10" s="69">
        <f>'Среднее-общая'!V16+'Среднее-надомникм'!L16</f>
        <v>5142.700000000001</v>
      </c>
      <c r="D10" s="70">
        <f>'Среднее-общая'!AD16+'Среднее-надомникм'!N16</f>
        <v>4516</v>
      </c>
      <c r="E10" s="72"/>
      <c r="F10" s="72"/>
      <c r="G10" s="122"/>
      <c r="H10" s="72"/>
      <c r="I10" s="72"/>
      <c r="J10" s="71"/>
      <c r="K10" s="71"/>
      <c r="L10" s="71"/>
      <c r="M10" s="75"/>
      <c r="N10" s="72"/>
    </row>
    <row r="11" spans="1:14" s="64" customFormat="1" ht="15.75">
      <c r="A11" s="73">
        <v>9</v>
      </c>
      <c r="B11" s="68" t="s">
        <v>36</v>
      </c>
      <c r="C11" s="69">
        <f>'Среднее-общая'!V17+'Среднее-надомникм'!L17</f>
        <v>0</v>
      </c>
      <c r="D11" s="70">
        <f>'Среднее-общая'!AD17+'Среднее-надомникм'!N17</f>
        <v>0</v>
      </c>
      <c r="E11" s="72"/>
      <c r="F11" s="72"/>
      <c r="G11" s="122"/>
      <c r="H11" s="72"/>
      <c r="I11" s="72"/>
      <c r="J11" s="71"/>
      <c r="K11" s="71"/>
      <c r="L11" s="71"/>
      <c r="M11" s="77"/>
      <c r="N11" s="72"/>
    </row>
    <row r="12" spans="1:14" s="64" customFormat="1" ht="15.75">
      <c r="A12" s="67">
        <v>10</v>
      </c>
      <c r="B12" s="78" t="s">
        <v>37</v>
      </c>
      <c r="C12" s="69">
        <f>'Среднее-общая'!V18+'Среднее-надомникм'!L18</f>
        <v>3559.9</v>
      </c>
      <c r="D12" s="70">
        <f>'Среднее-общая'!AD18+'Среднее-надомникм'!N18</f>
        <v>3721.6</v>
      </c>
      <c r="E12" s="72"/>
      <c r="F12" s="72"/>
      <c r="G12" s="122"/>
      <c r="H12" s="72"/>
      <c r="I12" s="72"/>
      <c r="J12" s="71"/>
      <c r="K12" s="71"/>
      <c r="L12" s="71"/>
      <c r="M12" s="72"/>
      <c r="N12" s="72"/>
    </row>
    <row r="13" spans="1:14" s="64" customFormat="1" ht="15.75">
      <c r="A13" s="73">
        <v>11</v>
      </c>
      <c r="B13" s="78" t="s">
        <v>38</v>
      </c>
      <c r="C13" s="69">
        <f>'Среднее-общая'!V19+'Среднее-надомникм'!L19</f>
        <v>3521.4</v>
      </c>
      <c r="D13" s="70">
        <f>'Среднее-общая'!AD19+'Среднее-надомникм'!N19</f>
        <v>3909.7</v>
      </c>
      <c r="E13" s="72"/>
      <c r="F13" s="72"/>
      <c r="G13" s="122"/>
      <c r="H13" s="72"/>
      <c r="I13" s="72"/>
      <c r="J13" s="71"/>
      <c r="K13" s="71"/>
      <c r="L13" s="71"/>
      <c r="M13" s="72"/>
      <c r="N13" s="72"/>
    </row>
    <row r="14" spans="1:14" s="64" customFormat="1" ht="15.75">
      <c r="A14" s="73">
        <v>12</v>
      </c>
      <c r="B14" s="78" t="s">
        <v>39</v>
      </c>
      <c r="C14" s="69">
        <f>'Среднее-общая'!V20+'Среднее-надомникм'!L20</f>
        <v>3528.8</v>
      </c>
      <c r="D14" s="70">
        <f>'Среднее-общая'!AD20+'Среднее-надомникм'!N20</f>
        <v>3442.2</v>
      </c>
      <c r="E14" s="72"/>
      <c r="F14" s="72"/>
      <c r="G14" s="122"/>
      <c r="H14" s="72"/>
      <c r="I14" s="72"/>
      <c r="J14" s="71"/>
      <c r="K14" s="71"/>
      <c r="L14" s="71"/>
      <c r="M14" s="72"/>
      <c r="N14" s="72"/>
    </row>
    <row r="15" spans="1:14" s="64" customFormat="1" ht="15.75">
      <c r="A15" s="67">
        <v>13</v>
      </c>
      <c r="B15" s="78" t="s">
        <v>40</v>
      </c>
      <c r="C15" s="69">
        <f>'Среднее-общая'!V21+'Среднее-надомникм'!L21</f>
        <v>3536.3</v>
      </c>
      <c r="D15" s="70">
        <f>'Среднее-общая'!AD21+'Среднее-надомникм'!N21</f>
        <v>2553.6</v>
      </c>
      <c r="E15" s="72"/>
      <c r="F15" s="74"/>
      <c r="G15" s="122"/>
      <c r="H15" s="72"/>
      <c r="I15" s="72"/>
      <c r="J15" s="71"/>
      <c r="K15" s="71"/>
      <c r="L15" s="71"/>
      <c r="M15" s="72"/>
      <c r="N15" s="72"/>
    </row>
    <row r="16" spans="1:14" s="64" customFormat="1" ht="19.5" customHeight="1">
      <c r="A16" s="73">
        <v>14</v>
      </c>
      <c r="B16" s="78" t="s">
        <v>41</v>
      </c>
      <c r="C16" s="69">
        <f>'Среднее-общая'!V22+'Среднее-надомникм'!L22</f>
        <v>0</v>
      </c>
      <c r="D16" s="70">
        <f>'Среднее-общая'!AD22+'Среднее-надомникм'!N22</f>
        <v>0</v>
      </c>
      <c r="E16" s="72"/>
      <c r="F16" s="72"/>
      <c r="G16" s="122"/>
      <c r="H16" s="72"/>
      <c r="I16" s="72"/>
      <c r="J16" s="71"/>
      <c r="K16" s="71"/>
      <c r="L16" s="71"/>
      <c r="M16" s="77"/>
      <c r="N16" s="72"/>
    </row>
    <row r="17" spans="1:14" s="64" customFormat="1" ht="15.75">
      <c r="A17" s="73">
        <v>15</v>
      </c>
      <c r="B17" s="78" t="s">
        <v>42</v>
      </c>
      <c r="C17" s="69">
        <f>'Среднее-общая'!V23+'Среднее-надомникм'!L23</f>
        <v>3678.3</v>
      </c>
      <c r="D17" s="70">
        <f>'Среднее-общая'!AD23+'Среднее-надомникм'!N23</f>
        <v>3256.7</v>
      </c>
      <c r="E17" s="72"/>
      <c r="F17" s="72"/>
      <c r="G17" s="122"/>
      <c r="H17" s="72"/>
      <c r="I17" s="72"/>
      <c r="J17" s="71"/>
      <c r="K17" s="71"/>
      <c r="L17" s="71"/>
      <c r="M17" s="72"/>
      <c r="N17" s="72"/>
    </row>
    <row r="18" spans="1:14" s="79" customFormat="1" ht="15.75" customHeight="1">
      <c r="A18" s="67">
        <v>16</v>
      </c>
      <c r="B18" s="78" t="s">
        <v>43</v>
      </c>
      <c r="C18" s="69">
        <f>'Среднее-общая'!V24+'Среднее-надомникм'!L24</f>
        <v>3497.9</v>
      </c>
      <c r="D18" s="70">
        <f>'Среднее-общая'!AD24+'Среднее-надомникм'!N24</f>
        <v>3209.1</v>
      </c>
      <c r="E18" s="72"/>
      <c r="F18" s="72"/>
      <c r="G18" s="122"/>
      <c r="H18" s="72"/>
      <c r="I18" s="72"/>
      <c r="J18" s="71"/>
      <c r="K18" s="71"/>
      <c r="L18" s="71"/>
      <c r="M18" s="72"/>
      <c r="N18" s="72"/>
    </row>
    <row r="19" spans="1:14" s="64" customFormat="1" ht="15.75">
      <c r="A19" s="73">
        <v>17</v>
      </c>
      <c r="B19" s="78" t="s">
        <v>44</v>
      </c>
      <c r="C19" s="69">
        <f>'Среднее-общая'!V25+'Среднее-надомникм'!L25</f>
        <v>0</v>
      </c>
      <c r="D19" s="70">
        <f>'Среднее-общая'!AD25+'Среднее-надомникм'!N25</f>
        <v>0</v>
      </c>
      <c r="E19" s="72"/>
      <c r="F19" s="72"/>
      <c r="G19" s="122"/>
      <c r="H19" s="72"/>
      <c r="I19" s="72"/>
      <c r="J19" s="71"/>
      <c r="K19" s="71"/>
      <c r="L19" s="71"/>
      <c r="M19" s="72"/>
      <c r="N19" s="72"/>
    </row>
    <row r="20" spans="1:14" s="64" customFormat="1" ht="15.75">
      <c r="A20" s="73">
        <v>18</v>
      </c>
      <c r="B20" s="78" t="s">
        <v>45</v>
      </c>
      <c r="C20" s="69">
        <f>'Среднее-общая'!V26+'Среднее-надомникм'!L26</f>
        <v>3646.6</v>
      </c>
      <c r="D20" s="70">
        <f>'Среднее-общая'!AD26+'Среднее-надомникм'!N26</f>
        <v>3399.1</v>
      </c>
      <c r="E20" s="72"/>
      <c r="F20" s="72"/>
      <c r="G20" s="122"/>
      <c r="H20" s="72"/>
      <c r="I20" s="72"/>
      <c r="J20" s="71"/>
      <c r="K20" s="71"/>
      <c r="L20" s="71"/>
      <c r="M20" s="72"/>
      <c r="N20" s="72"/>
    </row>
    <row r="21" spans="1:14" s="64" customFormat="1" ht="15.75">
      <c r="A21" s="67">
        <v>19</v>
      </c>
      <c r="B21" s="78" t="s">
        <v>46</v>
      </c>
      <c r="C21" s="69">
        <f>'Среднее-общая'!V27+'Среднее-надомникм'!L27</f>
        <v>0</v>
      </c>
      <c r="D21" s="70">
        <f>'Среднее-общая'!AD27+'Среднее-надомникм'!N27</f>
        <v>0</v>
      </c>
      <c r="E21" s="72"/>
      <c r="F21" s="72"/>
      <c r="G21" s="122"/>
      <c r="H21" s="72"/>
      <c r="I21" s="72"/>
      <c r="J21" s="71"/>
      <c r="K21" s="71"/>
      <c r="L21" s="71"/>
      <c r="M21" s="77"/>
      <c r="N21" s="72"/>
    </row>
    <row r="22" spans="1:14" s="80" customFormat="1" ht="15" customHeight="1">
      <c r="A22" s="73">
        <v>20</v>
      </c>
      <c r="B22" s="78" t="s">
        <v>47</v>
      </c>
      <c r="C22" s="69">
        <f>'Среднее-общая'!V28+'Среднее-надомникм'!L28</f>
        <v>3489.9</v>
      </c>
      <c r="D22" s="70">
        <f>'Среднее-общая'!AD28+'Среднее-надомникм'!N28</f>
        <v>2898.2</v>
      </c>
      <c r="E22" s="72"/>
      <c r="F22" s="72"/>
      <c r="G22" s="122"/>
      <c r="H22" s="72"/>
      <c r="I22" s="72"/>
      <c r="J22" s="71"/>
      <c r="K22" s="71"/>
      <c r="L22" s="71"/>
      <c r="M22" s="66"/>
      <c r="N22" s="72"/>
    </row>
    <row r="23" spans="1:14" s="79" customFormat="1" ht="18.75" customHeight="1">
      <c r="A23" s="73">
        <v>21</v>
      </c>
      <c r="B23" s="78" t="s">
        <v>48</v>
      </c>
      <c r="C23" s="69">
        <f>'Среднее-общая'!V29+'Среднее-надомникм'!L29</f>
        <v>1721.5</v>
      </c>
      <c r="D23" s="70">
        <f>'Среднее-общая'!AD29+'Среднее-надомникм'!N29</f>
        <v>1700.8</v>
      </c>
      <c r="E23" s="72"/>
      <c r="F23" s="72"/>
      <c r="G23" s="122"/>
      <c r="H23" s="72"/>
      <c r="I23" s="72"/>
      <c r="J23" s="71"/>
      <c r="K23" s="71"/>
      <c r="L23" s="71"/>
      <c r="M23" s="77"/>
      <c r="N23" s="72"/>
    </row>
    <row r="24" spans="1:14" s="64" customFormat="1" ht="15.75">
      <c r="A24" s="67">
        <v>22</v>
      </c>
      <c r="B24" s="78" t="s">
        <v>49</v>
      </c>
      <c r="C24" s="69">
        <f>'Среднее-общая'!V30+'Среднее-надомникм'!L30</f>
        <v>0</v>
      </c>
      <c r="D24" s="70">
        <f>'Среднее-общая'!AD30+'Среднее-надомникм'!N30</f>
        <v>0</v>
      </c>
      <c r="E24" s="72"/>
      <c r="F24" s="72"/>
      <c r="G24" s="122"/>
      <c r="H24" s="72"/>
      <c r="I24" s="72"/>
      <c r="J24" s="71"/>
      <c r="K24" s="71"/>
      <c r="L24" s="71"/>
      <c r="M24" s="77"/>
      <c r="N24" s="72"/>
    </row>
    <row r="25" spans="1:14" s="64" customFormat="1" ht="15.75">
      <c r="A25" s="73">
        <v>23</v>
      </c>
      <c r="B25" s="78" t="s">
        <v>50</v>
      </c>
      <c r="C25" s="69">
        <f>'Среднее-общая'!V31+'Среднее-надомникм'!L31</f>
        <v>0</v>
      </c>
      <c r="D25" s="70">
        <f>'Среднее-общая'!AD31+'Среднее-надомникм'!N31</f>
        <v>0</v>
      </c>
      <c r="E25" s="72"/>
      <c r="F25" s="72"/>
      <c r="G25" s="122"/>
      <c r="H25" s="72"/>
      <c r="I25" s="72"/>
      <c r="J25" s="71"/>
      <c r="K25" s="71"/>
      <c r="L25" s="71"/>
      <c r="M25" s="77"/>
      <c r="N25" s="72"/>
    </row>
    <row r="26" spans="1:14" s="64" customFormat="1" ht="15.75">
      <c r="A26" s="73">
        <v>24</v>
      </c>
      <c r="B26" s="78" t="s">
        <v>51</v>
      </c>
      <c r="C26" s="69">
        <f>'Среднее-общая'!V32+'Среднее-надомникм'!L32</f>
        <v>3474.1</v>
      </c>
      <c r="D26" s="70">
        <f>'Среднее-общая'!AD32+'Среднее-надомникм'!N32</f>
        <v>2844.9</v>
      </c>
      <c r="E26" s="72"/>
      <c r="F26" s="72"/>
      <c r="G26" s="122"/>
      <c r="H26" s="72"/>
      <c r="I26" s="72"/>
      <c r="J26" s="71"/>
      <c r="K26" s="71"/>
      <c r="L26" s="71"/>
      <c r="M26" s="77"/>
      <c r="N26" s="72"/>
    </row>
    <row r="27" spans="1:14" s="64" customFormat="1" ht="19.5" customHeight="1">
      <c r="A27" s="67">
        <v>25</v>
      </c>
      <c r="B27" s="78" t="s">
        <v>52</v>
      </c>
      <c r="C27" s="69">
        <f>'Среднее-общая'!V33+'Среднее-надомникм'!L33</f>
        <v>3497.9</v>
      </c>
      <c r="D27" s="70">
        <f>'Среднее-общая'!AD33+'Среднее-надомникм'!N33</f>
        <v>3143.7999999999997</v>
      </c>
      <c r="E27" s="72"/>
      <c r="F27" s="72"/>
      <c r="G27" s="122"/>
      <c r="H27" s="72"/>
      <c r="I27" s="72"/>
      <c r="J27" s="71"/>
      <c r="K27" s="71"/>
      <c r="L27" s="71"/>
      <c r="M27" s="77"/>
      <c r="N27" s="72"/>
    </row>
    <row r="28" spans="1:14" s="64" customFormat="1" ht="18" customHeight="1">
      <c r="A28" s="73">
        <v>26</v>
      </c>
      <c r="B28" s="78" t="s">
        <v>53</v>
      </c>
      <c r="C28" s="69">
        <f>'Среднее-общая'!V34+'Среднее-надомникм'!L34</f>
        <v>0</v>
      </c>
      <c r="D28" s="70">
        <f>'Среднее-общая'!AD34+'Среднее-надомникм'!N34</f>
        <v>0</v>
      </c>
      <c r="E28" s="72"/>
      <c r="F28" s="72"/>
      <c r="G28" s="122"/>
      <c r="H28" s="72"/>
      <c r="I28" s="72"/>
      <c r="J28" s="71"/>
      <c r="K28" s="71"/>
      <c r="L28" s="71"/>
      <c r="M28" s="77"/>
      <c r="N28" s="72"/>
    </row>
    <row r="29" spans="1:14" s="80" customFormat="1" ht="18.75" customHeight="1">
      <c r="A29" s="73">
        <v>27</v>
      </c>
      <c r="B29" s="78" t="s">
        <v>54</v>
      </c>
      <c r="C29" s="69">
        <f>'Среднее-общая'!V35+'Среднее-надомникм'!L35</f>
        <v>3458.6</v>
      </c>
      <c r="D29" s="70">
        <f>'Среднее-общая'!AD35+'Среднее-надомникм'!N35</f>
        <v>3048.5</v>
      </c>
      <c r="E29" s="72"/>
      <c r="F29" s="72"/>
      <c r="G29" s="122"/>
      <c r="H29" s="72"/>
      <c r="I29" s="72"/>
      <c r="J29" s="71"/>
      <c r="K29" s="71"/>
      <c r="L29" s="71"/>
      <c r="M29" s="66"/>
      <c r="N29" s="72"/>
    </row>
    <row r="30" spans="1:14" s="64" customFormat="1" ht="16.5" customHeight="1">
      <c r="A30" s="67">
        <v>28</v>
      </c>
      <c r="B30" s="78" t="s">
        <v>55</v>
      </c>
      <c r="C30" s="69">
        <f>'Среднее-общая'!V36+'Среднее-надомникм'!L36</f>
        <v>0</v>
      </c>
      <c r="D30" s="70">
        <f>'Среднее-общая'!AD36+'Среднее-надомникм'!N36</f>
        <v>0</v>
      </c>
      <c r="E30" s="72"/>
      <c r="F30" s="72"/>
      <c r="G30" s="122"/>
      <c r="H30" s="72"/>
      <c r="I30" s="72"/>
      <c r="J30" s="71"/>
      <c r="K30" s="71"/>
      <c r="L30" s="71"/>
      <c r="M30" s="77"/>
      <c r="N30" s="72"/>
    </row>
    <row r="31" spans="1:14" s="64" customFormat="1" ht="15.75">
      <c r="A31" s="73">
        <v>29</v>
      </c>
      <c r="B31" s="78" t="s">
        <v>56</v>
      </c>
      <c r="C31" s="69">
        <f>'Среднее-общая'!V37+'Среднее-надомникм'!L37</f>
        <v>3474.1</v>
      </c>
      <c r="D31" s="70">
        <f>'Среднее-общая'!AD37+'Среднее-надомникм'!N37</f>
        <v>3238.1</v>
      </c>
      <c r="E31" s="72"/>
      <c r="F31" s="72"/>
      <c r="G31" s="122"/>
      <c r="H31" s="72"/>
      <c r="I31" s="72"/>
      <c r="J31" s="71"/>
      <c r="K31" s="71"/>
      <c r="L31" s="71"/>
      <c r="M31" s="77"/>
      <c r="N31" s="72"/>
    </row>
    <row r="32" spans="1:14" s="64" customFormat="1" ht="15.75">
      <c r="A32" s="73">
        <v>30</v>
      </c>
      <c r="B32" s="78" t="s">
        <v>57</v>
      </c>
      <c r="C32" s="69">
        <f>'Среднее-общая'!V38+'Среднее-надомникм'!L38</f>
        <v>0</v>
      </c>
      <c r="D32" s="70">
        <f>'Среднее-общая'!AD38+'Среднее-надомникм'!N38</f>
        <v>0</v>
      </c>
      <c r="E32" s="72"/>
      <c r="F32" s="72"/>
      <c r="G32" s="122"/>
      <c r="H32" s="72"/>
      <c r="I32" s="72"/>
      <c r="J32" s="71"/>
      <c r="K32" s="71"/>
      <c r="L32" s="71"/>
      <c r="M32" s="77"/>
      <c r="N32" s="72"/>
    </row>
    <row r="33" spans="1:14" s="64" customFormat="1" ht="15.75">
      <c r="A33" s="67">
        <v>31</v>
      </c>
      <c r="B33" s="78" t="s">
        <v>58</v>
      </c>
      <c r="C33" s="69">
        <f>'Среднее-общая'!V39+'Среднее-надомникм'!L39</f>
        <v>0</v>
      </c>
      <c r="D33" s="70">
        <f>'Среднее-общая'!AD39+'Среднее-надомникм'!N39</f>
        <v>0</v>
      </c>
      <c r="E33" s="72"/>
      <c r="F33" s="72"/>
      <c r="G33" s="122"/>
      <c r="H33" s="72"/>
      <c r="I33" s="72"/>
      <c r="J33" s="71"/>
      <c r="K33" s="71"/>
      <c r="L33" s="71"/>
      <c r="M33" s="77"/>
      <c r="N33" s="72"/>
    </row>
    <row r="34" spans="1:14" s="64" customFormat="1" ht="15.75">
      <c r="A34" s="73">
        <v>32</v>
      </c>
      <c r="B34" s="78" t="s">
        <v>59</v>
      </c>
      <c r="C34" s="69">
        <f>'Среднее-общая'!V40+'Среднее-надомникм'!L40</f>
        <v>3458.6</v>
      </c>
      <c r="D34" s="70">
        <f>'Среднее-общая'!AD40+'Среднее-надомникм'!N40</f>
        <v>3650.8</v>
      </c>
      <c r="E34" s="72"/>
      <c r="F34" s="72"/>
      <c r="G34" s="122"/>
      <c r="H34" s="72"/>
      <c r="I34" s="72"/>
      <c r="J34" s="71"/>
      <c r="K34" s="71"/>
      <c r="L34" s="71"/>
      <c r="M34" s="77"/>
      <c r="N34" s="72"/>
    </row>
    <row r="35" spans="1:14" s="64" customFormat="1" ht="22.5" customHeight="1">
      <c r="A35" s="73">
        <v>33</v>
      </c>
      <c r="B35" s="78" t="s">
        <v>60</v>
      </c>
      <c r="C35" s="69">
        <f>'Среднее-общая'!V41+'Среднее-надомникм'!L41</f>
        <v>3498</v>
      </c>
      <c r="D35" s="70">
        <f>'Среднее-общая'!AD41+'Среднее-надомникм'!N41</f>
        <v>3467.2</v>
      </c>
      <c r="E35" s="72"/>
      <c r="F35" s="72"/>
      <c r="G35" s="122"/>
      <c r="H35" s="72"/>
      <c r="I35" s="72"/>
      <c r="J35" s="71"/>
      <c r="K35" s="71"/>
      <c r="L35" s="71"/>
      <c r="M35" s="77"/>
      <c r="N35" s="72"/>
    </row>
    <row r="36" spans="1:14" s="64" customFormat="1" ht="21.75" customHeight="1">
      <c r="A36" s="67">
        <v>34</v>
      </c>
      <c r="B36" s="78" t="s">
        <v>61</v>
      </c>
      <c r="C36" s="69">
        <f>'Среднее-общая'!V42+'Среднее-надомникм'!L42</f>
        <v>3552.3</v>
      </c>
      <c r="D36" s="70">
        <f>'Среднее-общая'!AD42+'Среднее-надомникм'!N42</f>
        <v>3371.7999999999997</v>
      </c>
      <c r="E36" s="72"/>
      <c r="F36" s="72"/>
      <c r="G36" s="122"/>
      <c r="H36" s="72"/>
      <c r="I36" s="72"/>
      <c r="J36" s="71"/>
      <c r="K36" s="71"/>
      <c r="L36" s="71"/>
      <c r="M36" s="77"/>
      <c r="N36" s="72"/>
    </row>
    <row r="37" spans="1:14" s="79" customFormat="1" ht="21" customHeight="1">
      <c r="A37" s="73">
        <v>35</v>
      </c>
      <c r="B37" s="78" t="s">
        <v>62</v>
      </c>
      <c r="C37" s="69">
        <f>'Среднее-общая'!V43+'Среднее-надомникм'!L43</f>
        <v>0</v>
      </c>
      <c r="D37" s="70">
        <f>'Среднее-общая'!AD43+'Среднее-надомникм'!N43</f>
        <v>0</v>
      </c>
      <c r="E37" s="72"/>
      <c r="F37" s="72"/>
      <c r="G37" s="122"/>
      <c r="H37" s="72"/>
      <c r="I37" s="72"/>
      <c r="J37" s="71"/>
      <c r="K37" s="71"/>
      <c r="L37" s="71"/>
      <c r="M37" s="77"/>
      <c r="N37" s="72"/>
    </row>
    <row r="38" spans="1:14" s="79" customFormat="1" ht="31.5">
      <c r="A38" s="73">
        <v>36</v>
      </c>
      <c r="B38" s="78" t="s">
        <v>63</v>
      </c>
      <c r="C38" s="69">
        <f>'Среднее-общая'!V44+'Среднее-надомникм'!L44</f>
        <v>0</v>
      </c>
      <c r="D38" s="70">
        <f>'Среднее-общая'!AD44+'Среднее-надомникм'!N44</f>
        <v>0</v>
      </c>
      <c r="E38" s="72"/>
      <c r="F38" s="72"/>
      <c r="G38" s="122"/>
      <c r="H38" s="72"/>
      <c r="I38" s="72"/>
      <c r="J38" s="71"/>
      <c r="K38" s="71"/>
      <c r="L38" s="71"/>
      <c r="M38" s="77"/>
      <c r="N38" s="72"/>
    </row>
    <row r="39" spans="1:14" s="64" customFormat="1" ht="16.5" thickBot="1">
      <c r="A39" s="67">
        <v>37</v>
      </c>
      <c r="B39" s="81" t="s">
        <v>64</v>
      </c>
      <c r="C39" s="69">
        <f>'Среднее-общая'!V45+'Среднее-надомникм'!L45</f>
        <v>0</v>
      </c>
      <c r="D39" s="70">
        <f>'Среднее-общая'!AD45+'Среднее-надомникм'!N45</f>
        <v>0</v>
      </c>
      <c r="E39" s="72"/>
      <c r="F39" s="72"/>
      <c r="G39" s="122"/>
      <c r="H39" s="72"/>
      <c r="I39" s="72"/>
      <c r="J39" s="71"/>
      <c r="K39" s="71"/>
      <c r="L39" s="71"/>
      <c r="M39" s="77"/>
      <c r="N39" s="72"/>
    </row>
    <row r="40" spans="1:14" s="64" customFormat="1" ht="16.5" thickBot="1">
      <c r="A40" s="82"/>
      <c r="B40" s="83" t="s">
        <v>0</v>
      </c>
      <c r="C40" s="70">
        <f>SUM(C3:C39)</f>
        <v>84329.30000000003</v>
      </c>
      <c r="D40" s="70">
        <f>'Среднее-общая'!AD46+'Среднее-надомникм'!N46</f>
        <v>78743.4</v>
      </c>
      <c r="E40" s="72"/>
      <c r="F40" s="72"/>
      <c r="G40" s="72"/>
      <c r="H40" s="72"/>
      <c r="I40" s="72"/>
      <c r="J40" s="71"/>
      <c r="K40" s="65"/>
      <c r="L40" s="71"/>
      <c r="M40" s="72"/>
      <c r="N40" s="72"/>
    </row>
    <row r="41" spans="1:14" s="64" customFormat="1" ht="18" customHeight="1">
      <c r="A41" s="84"/>
      <c r="B41" s="8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1:14" s="64" customFormat="1" ht="15.75">
      <c r="A42" s="86"/>
      <c r="B42" s="87"/>
      <c r="D42" s="98"/>
      <c r="E42" s="65"/>
      <c r="F42" s="65"/>
      <c r="G42" s="65"/>
      <c r="H42" s="65"/>
      <c r="I42" s="71"/>
      <c r="J42" s="65"/>
      <c r="K42" s="65"/>
      <c r="L42" s="65"/>
      <c r="M42" s="65"/>
      <c r="N42" s="65"/>
    </row>
    <row r="43" spans="1:14" s="64" customFormat="1" ht="15.75">
      <c r="A43" s="86"/>
      <c r="B43" s="87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1:14" s="64" customFormat="1" ht="15.75">
      <c r="A44" s="86"/>
      <c r="B44" s="87"/>
      <c r="E44" s="65"/>
      <c r="F44" s="65"/>
      <c r="G44" s="65"/>
      <c r="H44" s="65"/>
      <c r="I44" s="65"/>
      <c r="J44" s="65"/>
      <c r="K44" s="65"/>
      <c r="L44" s="65"/>
      <c r="M44" s="65"/>
      <c r="N44" s="65"/>
    </row>
    <row r="45" spans="1:14" s="64" customFormat="1" ht="15.75">
      <c r="A45" s="86"/>
      <c r="B45" s="87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s="64" customFormat="1" ht="15.75">
      <c r="A46" s="86"/>
      <c r="B46" s="88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s="64" customFormat="1" ht="15.75">
      <c r="A47" s="86"/>
      <c r="B47" s="88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4" s="64" customFormat="1" ht="16.5" customHeight="1">
      <c r="A48" s="86"/>
      <c r="B48" s="87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s="64" customFormat="1" ht="15.75">
      <c r="A49" s="86"/>
      <c r="B49" s="87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s="64" customFormat="1" ht="15.75">
      <c r="A50" s="86"/>
      <c r="B50" s="87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s="64" customFormat="1" ht="15.75">
      <c r="A51" s="86"/>
      <c r="B51" s="87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s="64" customFormat="1" ht="15.75">
      <c r="A52" s="86"/>
      <c r="B52" s="87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1:14" s="64" customFormat="1" ht="15.75">
      <c r="A53" s="86"/>
      <c r="B53" s="87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1:14" s="64" customFormat="1" ht="15.75">
      <c r="A54" s="86"/>
      <c r="B54" s="89"/>
      <c r="E54" s="65"/>
      <c r="F54" s="65"/>
      <c r="G54" s="65"/>
      <c r="H54" s="65"/>
      <c r="I54" s="65"/>
      <c r="J54" s="65"/>
      <c r="K54" s="65"/>
      <c r="L54" s="65"/>
      <c r="M54" s="65"/>
      <c r="N54" s="65"/>
    </row>
    <row r="55" spans="1:14" s="90" customFormat="1" ht="16.5" customHeight="1">
      <c r="A55" s="164"/>
      <c r="B55" s="164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1:2" ht="15.75">
      <c r="A56" s="86"/>
      <c r="B56" s="88"/>
    </row>
    <row r="57" spans="1:2" ht="15.75">
      <c r="A57" s="86"/>
      <c r="B57" s="88"/>
    </row>
    <row r="58" spans="1:2" ht="15.75">
      <c r="A58" s="86"/>
      <c r="B58" s="88"/>
    </row>
    <row r="59" spans="1:2" ht="15.75">
      <c r="A59" s="86"/>
      <c r="B59" s="88"/>
    </row>
    <row r="60" spans="1:2" ht="18" customHeight="1">
      <c r="A60" s="86"/>
      <c r="B60" s="88"/>
    </row>
    <row r="61" spans="1:2" ht="15.75">
      <c r="A61" s="86"/>
      <c r="B61" s="88"/>
    </row>
    <row r="62" spans="1:2" ht="15.75">
      <c r="A62" s="86"/>
      <c r="B62" s="88"/>
    </row>
    <row r="63" spans="1:2" ht="15.75">
      <c r="A63" s="86"/>
      <c r="B63" s="88"/>
    </row>
    <row r="64" spans="1:2" ht="15.75">
      <c r="A64" s="86"/>
      <c r="B64" s="88"/>
    </row>
    <row r="65" spans="1:2" ht="15.75">
      <c r="A65" s="86"/>
      <c r="B65" s="88"/>
    </row>
    <row r="66" spans="1:2" ht="15.75">
      <c r="A66" s="86"/>
      <c r="B66" s="87"/>
    </row>
    <row r="67" spans="1:2" ht="15.75">
      <c r="A67" s="86"/>
      <c r="B67" s="87"/>
    </row>
    <row r="68" spans="1:2" ht="15.75">
      <c r="A68" s="86"/>
      <c r="B68" s="87"/>
    </row>
    <row r="69" spans="1:2" ht="15.75">
      <c r="A69" s="86"/>
      <c r="B69" s="87"/>
    </row>
    <row r="70" spans="1:2" ht="15.75">
      <c r="A70" s="86"/>
      <c r="B70" s="87"/>
    </row>
    <row r="71" spans="1:2" ht="15.75">
      <c r="A71" s="86"/>
      <c r="B71" s="87"/>
    </row>
    <row r="72" spans="1:2" ht="15.75">
      <c r="A72" s="86"/>
      <c r="B72" s="87"/>
    </row>
    <row r="73" spans="1:2" ht="15.75">
      <c r="A73" s="86"/>
      <c r="B73" s="87"/>
    </row>
    <row r="74" spans="1:2" ht="15.75">
      <c r="A74" s="86"/>
      <c r="B74" s="87"/>
    </row>
    <row r="75" spans="1:2" ht="15.75">
      <c r="A75" s="86"/>
      <c r="B75" s="87"/>
    </row>
    <row r="76" spans="1:2" ht="15.75">
      <c r="A76" s="86"/>
      <c r="B76" s="87"/>
    </row>
    <row r="77" spans="1:2" ht="15.75">
      <c r="A77" s="86"/>
      <c r="B77" s="87"/>
    </row>
    <row r="78" spans="1:2" ht="15.75">
      <c r="A78" s="86"/>
      <c r="B78" s="87"/>
    </row>
    <row r="79" spans="1:2" ht="15.75">
      <c r="A79" s="86"/>
      <c r="B79" s="87"/>
    </row>
    <row r="80" spans="1:2" ht="15.75">
      <c r="A80" s="86"/>
      <c r="B80" s="87"/>
    </row>
    <row r="81" spans="1:2" ht="15.75">
      <c r="A81" s="86"/>
      <c r="B81" s="87"/>
    </row>
    <row r="82" spans="1:2" ht="15.75">
      <c r="A82" s="86"/>
      <c r="B82" s="87"/>
    </row>
    <row r="83" spans="1:2" ht="15.75">
      <c r="A83" s="86"/>
      <c r="B83" s="87"/>
    </row>
    <row r="84" spans="1:2" ht="15.75">
      <c r="A84" s="86"/>
      <c r="B84" s="87"/>
    </row>
    <row r="85" spans="1:2" ht="15.75">
      <c r="A85" s="86"/>
      <c r="B85" s="87"/>
    </row>
    <row r="86" spans="1:2" ht="15.75">
      <c r="A86" s="86"/>
      <c r="B86" s="87"/>
    </row>
    <row r="87" spans="1:2" ht="15.75">
      <c r="A87" s="86"/>
      <c r="B87" s="87"/>
    </row>
    <row r="88" spans="1:2" ht="15.75">
      <c r="A88" s="86"/>
      <c r="B88" s="87"/>
    </row>
    <row r="89" spans="1:2" ht="15.75">
      <c r="A89" s="86"/>
      <c r="B89" s="87"/>
    </row>
    <row r="90" spans="1:2" ht="15.75">
      <c r="A90" s="86"/>
      <c r="B90" s="87"/>
    </row>
    <row r="91" spans="1:2" ht="15.75">
      <c r="A91" s="86"/>
      <c r="B91" s="87"/>
    </row>
    <row r="92" spans="1:2" ht="15.75">
      <c r="A92" s="86"/>
      <c r="B92" s="87"/>
    </row>
    <row r="93" spans="1:2" ht="15.75">
      <c r="A93" s="86"/>
      <c r="B93" s="87"/>
    </row>
    <row r="94" spans="1:2" ht="15.75">
      <c r="A94" s="86"/>
      <c r="B94" s="87"/>
    </row>
    <row r="95" spans="1:2" ht="15.75">
      <c r="A95" s="86"/>
      <c r="B95" s="87"/>
    </row>
    <row r="96" spans="1:2" ht="15.75">
      <c r="A96" s="86"/>
      <c r="B96" s="87"/>
    </row>
    <row r="97" spans="1:2" ht="15.75">
      <c r="A97" s="86"/>
      <c r="B97" s="87"/>
    </row>
    <row r="98" spans="1:2" ht="15.75">
      <c r="A98" s="86"/>
      <c r="B98" s="87"/>
    </row>
    <row r="99" spans="1:2" ht="15.75">
      <c r="A99" s="86"/>
      <c r="B99" s="87"/>
    </row>
    <row r="100" spans="1:2" ht="15.75">
      <c r="A100" s="93"/>
      <c r="B100" s="94"/>
    </row>
    <row r="101" spans="1:2" ht="18.75">
      <c r="A101" s="95"/>
      <c r="B101" s="95"/>
    </row>
    <row r="102" spans="1:2" ht="12.75">
      <c r="A102" s="93"/>
      <c r="B102" s="93"/>
    </row>
  </sheetData>
  <sheetProtection/>
  <mergeCells count="2">
    <mergeCell ref="A55:B5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45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3"/>
  <sheetViews>
    <sheetView tabSelected="1" view="pageBreakPreview" zoomScale="71" zoomScaleNormal="74" zoomScaleSheetLayoutView="71"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3" sqref="D13"/>
    </sheetView>
  </sheetViews>
  <sheetFormatPr defaultColWidth="9.140625" defaultRowHeight="12.75"/>
  <cols>
    <col min="1" max="1" width="9.00390625" style="92" customWidth="1"/>
    <col min="2" max="2" width="43.57421875" style="92" customWidth="1"/>
    <col min="3" max="3" width="52.8515625" style="92" customWidth="1"/>
    <col min="4" max="4" width="55.7109375" style="92" customWidth="1"/>
    <col min="5" max="5" width="29.00390625" style="93" customWidth="1"/>
    <col min="6" max="6" width="32.421875" style="93" customWidth="1"/>
    <col min="7" max="7" width="23.57421875" style="93" customWidth="1"/>
    <col min="8" max="8" width="13.8515625" style="93" customWidth="1"/>
    <col min="9" max="9" width="17.8515625" style="93" customWidth="1"/>
    <col min="10" max="10" width="24.57421875" style="93" customWidth="1"/>
    <col min="11" max="11" width="16.57421875" style="93" customWidth="1"/>
    <col min="12" max="16384" width="9.140625" style="92" customWidth="1"/>
  </cols>
  <sheetData>
    <row r="1" ht="18.75">
      <c r="D1" s="105" t="s">
        <v>83</v>
      </c>
    </row>
    <row r="2" spans="1:11" s="64" customFormat="1" ht="65.25" customHeight="1">
      <c r="A2" s="166" t="s">
        <v>72</v>
      </c>
      <c r="B2" s="166"/>
      <c r="C2" s="166"/>
      <c r="D2" s="166"/>
      <c r="E2" s="123"/>
      <c r="F2" s="123"/>
      <c r="G2" s="65"/>
      <c r="H2" s="65"/>
      <c r="I2" s="65"/>
      <c r="J2" s="65"/>
      <c r="K2" s="65"/>
    </row>
    <row r="3" spans="1:11" s="64" customFormat="1" ht="181.5" customHeight="1">
      <c r="A3" s="103" t="s">
        <v>1</v>
      </c>
      <c r="B3" s="102" t="s">
        <v>27</v>
      </c>
      <c r="C3" s="101" t="s">
        <v>73</v>
      </c>
      <c r="D3" s="119" t="s">
        <v>74</v>
      </c>
      <c r="E3" s="121"/>
      <c r="F3" s="121"/>
      <c r="G3" s="121"/>
      <c r="H3" s="124"/>
      <c r="I3" s="66"/>
      <c r="J3" s="66"/>
      <c r="K3" s="66"/>
    </row>
    <row r="4" spans="1:11" s="64" customFormat="1" ht="15.75">
      <c r="A4" s="67">
        <v>1</v>
      </c>
      <c r="B4" s="68" t="s">
        <v>28</v>
      </c>
      <c r="C4" s="69">
        <f>'Свод по среднему'!C3+'[1]Свод '!$C3+'[2]Свод'!$C3</f>
        <v>38704.2</v>
      </c>
      <c r="D4" s="70">
        <v>37949.8</v>
      </c>
      <c r="E4" s="122"/>
      <c r="F4" s="72"/>
      <c r="G4" s="72"/>
      <c r="H4" s="71"/>
      <c r="I4" s="125"/>
      <c r="J4" s="125"/>
      <c r="K4" s="72"/>
    </row>
    <row r="5" spans="1:11" s="64" customFormat="1" ht="15.75">
      <c r="A5" s="73">
        <v>2</v>
      </c>
      <c r="B5" s="68" t="s">
        <v>29</v>
      </c>
      <c r="C5" s="69">
        <f>'Свод по среднему'!C4+'[1]Свод '!$C4+'[2]Свод'!$C4</f>
        <v>47450.799999999996</v>
      </c>
      <c r="D5" s="70">
        <v>44515.1</v>
      </c>
      <c r="E5" s="122"/>
      <c r="F5" s="72"/>
      <c r="G5" s="72"/>
      <c r="H5" s="71"/>
      <c r="I5" s="125"/>
      <c r="J5" s="125"/>
      <c r="K5" s="72"/>
    </row>
    <row r="6" spans="1:11" s="64" customFormat="1" ht="15.75">
      <c r="A6" s="73">
        <v>3</v>
      </c>
      <c r="B6" s="68" t="s">
        <v>30</v>
      </c>
      <c r="C6" s="69">
        <f>'Свод по среднему'!C5+'[1]Свод '!$C5+'[2]Свод'!$C5</f>
        <v>40412.4</v>
      </c>
      <c r="D6" s="70">
        <v>38716.9</v>
      </c>
      <c r="E6" s="122"/>
      <c r="F6" s="72"/>
      <c r="G6" s="72"/>
      <c r="H6" s="71"/>
      <c r="I6" s="125"/>
      <c r="J6" s="125"/>
      <c r="K6" s="72"/>
    </row>
    <row r="7" spans="1:11" s="64" customFormat="1" ht="15.75">
      <c r="A7" s="67">
        <v>4</v>
      </c>
      <c r="B7" s="68" t="s">
        <v>31</v>
      </c>
      <c r="C7" s="69">
        <f>'Свод по среднему'!C6+'[1]Свод '!$C6+'[2]Свод'!$C6</f>
        <v>28762.100000000002</v>
      </c>
      <c r="D7" s="70">
        <v>26703.7</v>
      </c>
      <c r="E7" s="122"/>
      <c r="F7" s="72"/>
      <c r="G7" s="72"/>
      <c r="H7" s="71"/>
      <c r="I7" s="125"/>
      <c r="J7" s="125"/>
      <c r="K7" s="72"/>
    </row>
    <row r="8" spans="1:11" s="64" customFormat="1" ht="15.75">
      <c r="A8" s="73">
        <v>5</v>
      </c>
      <c r="B8" s="68" t="s">
        <v>32</v>
      </c>
      <c r="C8" s="69">
        <f>'Свод по среднему'!C7+'[1]Свод '!$C7+'[2]Свод'!$C7</f>
        <v>6337.6</v>
      </c>
      <c r="D8" s="70">
        <f>17219.9-9394.4</f>
        <v>7825.500000000002</v>
      </c>
      <c r="E8" s="122"/>
      <c r="F8" s="72"/>
      <c r="G8" s="72"/>
      <c r="H8" s="71"/>
      <c r="I8" s="125"/>
      <c r="J8" s="125"/>
      <c r="K8" s="72"/>
    </row>
    <row r="9" spans="1:11" s="64" customFormat="1" ht="15.75">
      <c r="A9" s="73">
        <v>6</v>
      </c>
      <c r="B9" s="68" t="s">
        <v>33</v>
      </c>
      <c r="C9" s="69">
        <f>'Свод по среднему'!C8+'[1]Свод '!$C8+'[2]Свод'!$C8</f>
        <v>45474.2</v>
      </c>
      <c r="D9" s="70">
        <v>43562.9</v>
      </c>
      <c r="E9" s="122"/>
      <c r="F9" s="72"/>
      <c r="G9" s="72"/>
      <c r="H9" s="71"/>
      <c r="I9" s="125"/>
      <c r="J9" s="125"/>
      <c r="K9" s="72"/>
    </row>
    <row r="10" spans="1:11" s="64" customFormat="1" ht="15.75" customHeight="1">
      <c r="A10" s="67">
        <v>7</v>
      </c>
      <c r="B10" s="68" t="s">
        <v>34</v>
      </c>
      <c r="C10" s="69">
        <f>'Свод по среднему'!C9+'[1]Свод '!$C9+'[2]Свод'!$C9</f>
        <v>49204.59999999999</v>
      </c>
      <c r="D10" s="70">
        <v>46756.7</v>
      </c>
      <c r="E10" s="122"/>
      <c r="F10" s="72"/>
      <c r="G10" s="72"/>
      <c r="H10" s="71"/>
      <c r="I10" s="125"/>
      <c r="J10" s="125"/>
      <c r="K10" s="72"/>
    </row>
    <row r="11" spans="1:11" s="76" customFormat="1" ht="15.75">
      <c r="A11" s="73">
        <v>8</v>
      </c>
      <c r="B11" s="68" t="s">
        <v>35</v>
      </c>
      <c r="C11" s="69">
        <f>'Свод по среднему'!C10+'[1]Свод '!$C10+'[2]Свод'!$C10</f>
        <v>57742.8</v>
      </c>
      <c r="D11" s="70">
        <v>50909.5</v>
      </c>
      <c r="E11" s="122"/>
      <c r="F11" s="72"/>
      <c r="G11" s="72"/>
      <c r="H11" s="71"/>
      <c r="I11" s="125"/>
      <c r="J11" s="125"/>
      <c r="K11" s="72"/>
    </row>
    <row r="12" spans="1:11" s="64" customFormat="1" ht="15.75">
      <c r="A12" s="73">
        <v>9</v>
      </c>
      <c r="B12" s="68" t="s">
        <v>36</v>
      </c>
      <c r="C12" s="69">
        <f>'Свод по среднему'!C11+'[1]Свод '!$C11+'[2]Свод'!$C11</f>
        <v>8977.599999999999</v>
      </c>
      <c r="D12" s="70">
        <v>7868</v>
      </c>
      <c r="E12" s="122"/>
      <c r="F12" s="72"/>
      <c r="G12" s="72"/>
      <c r="H12" s="71"/>
      <c r="I12" s="125"/>
      <c r="J12" s="125"/>
      <c r="K12" s="72"/>
    </row>
    <row r="13" spans="1:11" s="64" customFormat="1" ht="15.75">
      <c r="A13" s="67">
        <v>10</v>
      </c>
      <c r="B13" s="78" t="s">
        <v>37</v>
      </c>
      <c r="C13" s="69">
        <f>'Свод по среднему'!C12+'[1]Свод '!$C12+'[2]Свод'!$C12</f>
        <v>19093.9</v>
      </c>
      <c r="D13" s="70">
        <v>19954.6</v>
      </c>
      <c r="E13" s="122"/>
      <c r="F13" s="72"/>
      <c r="G13" s="72"/>
      <c r="H13" s="71"/>
      <c r="I13" s="125"/>
      <c r="J13" s="125"/>
      <c r="K13" s="72"/>
    </row>
    <row r="14" spans="1:11" s="64" customFormat="1" ht="15.75">
      <c r="A14" s="73">
        <v>11</v>
      </c>
      <c r="B14" s="78" t="s">
        <v>38</v>
      </c>
      <c r="C14" s="69">
        <f>'Свод по среднему'!C13+'[1]Свод '!$C13+'[2]Свод'!$C13</f>
        <v>19579.699999999997</v>
      </c>
      <c r="D14" s="70">
        <v>21702.2</v>
      </c>
      <c r="E14" s="122"/>
      <c r="F14" s="72"/>
      <c r="G14" s="72"/>
      <c r="H14" s="71"/>
      <c r="I14" s="125"/>
      <c r="J14" s="125"/>
      <c r="K14" s="72"/>
    </row>
    <row r="15" spans="1:11" s="64" customFormat="1" ht="15.75">
      <c r="A15" s="73">
        <v>12</v>
      </c>
      <c r="B15" s="78" t="s">
        <v>39</v>
      </c>
      <c r="C15" s="69">
        <f>'Свод по среднему'!C14+'[1]Свод '!$C14+'[2]Свод'!$C14</f>
        <v>25327.5</v>
      </c>
      <c r="D15" s="70">
        <v>24695.9</v>
      </c>
      <c r="E15" s="122"/>
      <c r="F15" s="72"/>
      <c r="G15" s="72"/>
      <c r="H15" s="71"/>
      <c r="I15" s="125"/>
      <c r="J15" s="125"/>
      <c r="K15" s="72"/>
    </row>
    <row r="16" spans="1:11" s="64" customFormat="1" ht="15.75">
      <c r="A16" s="67">
        <v>13</v>
      </c>
      <c r="B16" s="78" t="s">
        <v>40</v>
      </c>
      <c r="C16" s="69">
        <f>'Свод по среднему'!C15+'[1]Свод '!$C15+'[2]Свод'!$C15</f>
        <v>56888.600000000006</v>
      </c>
      <c r="D16" s="70">
        <v>41020.5</v>
      </c>
      <c r="E16" s="122"/>
      <c r="F16" s="72"/>
      <c r="G16" s="72"/>
      <c r="H16" s="71"/>
      <c r="I16" s="125"/>
      <c r="J16" s="125"/>
      <c r="K16" s="72"/>
    </row>
    <row r="17" spans="1:11" s="64" customFormat="1" ht="19.5" customHeight="1">
      <c r="A17" s="73">
        <v>14</v>
      </c>
      <c r="B17" s="78" t="s">
        <v>41</v>
      </c>
      <c r="C17" s="69">
        <f>'Свод по среднему'!C16+'[1]Свод '!$C16+'[2]Свод'!$C16</f>
        <v>14036.4</v>
      </c>
      <c r="D17" s="70">
        <v>14337.3</v>
      </c>
      <c r="E17" s="122"/>
      <c r="F17" s="72"/>
      <c r="G17" s="72"/>
      <c r="H17" s="71"/>
      <c r="I17" s="125"/>
      <c r="J17" s="125"/>
      <c r="K17" s="72"/>
    </row>
    <row r="18" spans="1:11" s="64" customFormat="1" ht="15.75">
      <c r="A18" s="73">
        <v>15</v>
      </c>
      <c r="B18" s="78" t="s">
        <v>42</v>
      </c>
      <c r="C18" s="69">
        <f>'Свод по среднему'!C17+'[1]Свод '!$C17+'[2]Свод'!$C17</f>
        <v>35043.3</v>
      </c>
      <c r="D18" s="70">
        <v>31014.7</v>
      </c>
      <c r="E18" s="122"/>
      <c r="F18" s="72"/>
      <c r="G18" s="72"/>
      <c r="H18" s="71"/>
      <c r="I18" s="125"/>
      <c r="J18" s="125"/>
      <c r="K18" s="72"/>
    </row>
    <row r="19" spans="1:11" s="79" customFormat="1" ht="15.75" customHeight="1">
      <c r="A19" s="67">
        <v>16</v>
      </c>
      <c r="B19" s="78" t="s">
        <v>43</v>
      </c>
      <c r="C19" s="69">
        <f>'Свод по среднему'!C18+'[1]Свод '!$C18+'[2]Свод'!$C18</f>
        <v>19031.9</v>
      </c>
      <c r="D19" s="70">
        <v>17500.3</v>
      </c>
      <c r="E19" s="122"/>
      <c r="F19" s="72"/>
      <c r="G19" s="72"/>
      <c r="H19" s="71"/>
      <c r="I19" s="125"/>
      <c r="J19" s="125"/>
      <c r="K19" s="72"/>
    </row>
    <row r="20" spans="1:11" s="64" customFormat="1" ht="15.75">
      <c r="A20" s="73">
        <v>17</v>
      </c>
      <c r="B20" s="78" t="s">
        <v>44</v>
      </c>
      <c r="C20" s="69">
        <f>'Свод по среднему'!C19+'[1]Свод '!$C19+'[2]Свод'!$C19</f>
        <v>12443.400000000001</v>
      </c>
      <c r="D20" s="70">
        <v>9695.3</v>
      </c>
      <c r="E20" s="122"/>
      <c r="F20" s="72"/>
      <c r="G20" s="72"/>
      <c r="H20" s="71"/>
      <c r="I20" s="125"/>
      <c r="J20" s="125"/>
      <c r="K20" s="72"/>
    </row>
    <row r="21" spans="1:11" s="64" customFormat="1" ht="15.75">
      <c r="A21" s="73">
        <v>18</v>
      </c>
      <c r="B21" s="78" t="s">
        <v>45</v>
      </c>
      <c r="C21" s="69">
        <f>'Свод по среднему'!C20+'[1]Свод '!$C20+'[2]Свод'!$C20</f>
        <v>56516.299999999996</v>
      </c>
      <c r="D21" s="70">
        <v>52938</v>
      </c>
      <c r="E21" s="122"/>
      <c r="F21" s="72"/>
      <c r="G21" s="72"/>
      <c r="H21" s="71"/>
      <c r="I21" s="125"/>
      <c r="J21" s="125"/>
      <c r="K21" s="72"/>
    </row>
    <row r="22" spans="1:11" s="64" customFormat="1" ht="15.75">
      <c r="A22" s="67">
        <v>19</v>
      </c>
      <c r="B22" s="78" t="s">
        <v>46</v>
      </c>
      <c r="C22" s="69">
        <f>'Свод по среднему'!C21+'[1]Свод '!$C21+'[2]Свод'!$C21</f>
        <v>12959.8</v>
      </c>
      <c r="D22" s="70">
        <v>11785</v>
      </c>
      <c r="E22" s="122"/>
      <c r="F22" s="72"/>
      <c r="G22" s="72"/>
      <c r="H22" s="71"/>
      <c r="I22" s="125"/>
      <c r="J22" s="125"/>
      <c r="K22" s="72"/>
    </row>
    <row r="23" spans="1:11" s="80" customFormat="1" ht="15" customHeight="1">
      <c r="A23" s="73">
        <v>20</v>
      </c>
      <c r="B23" s="78" t="s">
        <v>47</v>
      </c>
      <c r="C23" s="69">
        <f>'Свод по среднему'!C22+'[1]Свод '!$C22+'[2]Свод'!$C22</f>
        <v>28942.5</v>
      </c>
      <c r="D23" s="70">
        <v>24100.3</v>
      </c>
      <c r="E23" s="122"/>
      <c r="F23" s="72"/>
      <c r="G23" s="72"/>
      <c r="H23" s="71"/>
      <c r="I23" s="125"/>
      <c r="J23" s="125"/>
      <c r="K23" s="72"/>
    </row>
    <row r="24" spans="1:11" s="79" customFormat="1" ht="18.75" customHeight="1">
      <c r="A24" s="73">
        <v>21</v>
      </c>
      <c r="B24" s="78" t="s">
        <v>48</v>
      </c>
      <c r="C24" s="69">
        <f>'Свод по среднему'!C23+'[1]Свод '!$C23+'[2]Свод'!$C23</f>
        <v>14199.1</v>
      </c>
      <c r="D24" s="70">
        <v>14003.8</v>
      </c>
      <c r="E24" s="122"/>
      <c r="F24" s="72"/>
      <c r="G24" s="72"/>
      <c r="H24" s="71"/>
      <c r="I24" s="125"/>
      <c r="J24" s="125"/>
      <c r="K24" s="72"/>
    </row>
    <row r="25" spans="1:11" s="64" customFormat="1" ht="15.75">
      <c r="A25" s="67">
        <v>22</v>
      </c>
      <c r="B25" s="78" t="s">
        <v>49</v>
      </c>
      <c r="C25" s="69">
        <f>'Свод по среднему'!C24+'[1]Свод '!$C24+'[2]Свод'!$C24</f>
        <v>8970.3</v>
      </c>
      <c r="D25" s="70">
        <f>9137-1845.9</f>
        <v>7291.1</v>
      </c>
      <c r="E25" s="122"/>
      <c r="F25" s="72"/>
      <c r="G25" s="72"/>
      <c r="H25" s="71"/>
      <c r="I25" s="125"/>
      <c r="J25" s="125"/>
      <c r="K25" s="72"/>
    </row>
    <row r="26" spans="1:11" s="64" customFormat="1" ht="15.75">
      <c r="A26" s="73">
        <v>23</v>
      </c>
      <c r="B26" s="78" t="s">
        <v>50</v>
      </c>
      <c r="C26" s="69">
        <f>'Свод по среднему'!C25+'[1]Свод '!$C25+'[2]Свод'!$C25</f>
        <v>9731.6</v>
      </c>
      <c r="D26" s="70">
        <v>10588.5</v>
      </c>
      <c r="E26" s="122"/>
      <c r="F26" s="72"/>
      <c r="G26" s="72"/>
      <c r="H26" s="71"/>
      <c r="I26" s="125"/>
      <c r="J26" s="125"/>
      <c r="K26" s="72"/>
    </row>
    <row r="27" spans="1:11" s="64" customFormat="1" ht="15.75">
      <c r="A27" s="73">
        <v>24</v>
      </c>
      <c r="B27" s="78" t="s">
        <v>51</v>
      </c>
      <c r="C27" s="69">
        <f>'Свод по среднему'!C26+'[1]Свод '!$C26+'[2]Свод'!$C26</f>
        <v>17544.1</v>
      </c>
      <c r="D27" s="70">
        <v>14340.1</v>
      </c>
      <c r="E27" s="122"/>
      <c r="F27" s="72"/>
      <c r="G27" s="72"/>
      <c r="H27" s="71"/>
      <c r="I27" s="125"/>
      <c r="J27" s="125"/>
      <c r="K27" s="72"/>
    </row>
    <row r="28" spans="1:11" s="64" customFormat="1" ht="19.5" customHeight="1">
      <c r="A28" s="67">
        <v>25</v>
      </c>
      <c r="B28" s="78" t="s">
        <v>52</v>
      </c>
      <c r="C28" s="69">
        <f>'Свод по среднему'!C27+'[1]Свод '!$C27+'[2]Свод'!$C27</f>
        <v>16968.6</v>
      </c>
      <c r="D28" s="70">
        <v>15254</v>
      </c>
      <c r="E28" s="122"/>
      <c r="F28" s="72"/>
      <c r="G28" s="72"/>
      <c r="H28" s="71"/>
      <c r="I28" s="125"/>
      <c r="J28" s="125"/>
      <c r="K28" s="72"/>
    </row>
    <row r="29" spans="1:11" s="64" customFormat="1" ht="18" customHeight="1">
      <c r="A29" s="73">
        <v>26</v>
      </c>
      <c r="B29" s="78" t="s">
        <v>53</v>
      </c>
      <c r="C29" s="69">
        <f>'Свод по среднему'!C28+'[1]Свод '!$C28+'[2]Свод'!$C28</f>
        <v>11706.1</v>
      </c>
      <c r="D29" s="70">
        <v>9096.1</v>
      </c>
      <c r="E29" s="122"/>
      <c r="F29" s="72"/>
      <c r="G29" s="72"/>
      <c r="H29" s="71"/>
      <c r="I29" s="125"/>
      <c r="J29" s="125"/>
      <c r="K29" s="72"/>
    </row>
    <row r="30" spans="1:11" s="80" customFormat="1" ht="18.75" customHeight="1">
      <c r="A30" s="73">
        <v>27</v>
      </c>
      <c r="B30" s="78" t="s">
        <v>54</v>
      </c>
      <c r="C30" s="69">
        <f>'Свод по среднему'!C29+'[1]Свод '!$C29+'[2]Свод'!$C29</f>
        <v>16532.8</v>
      </c>
      <c r="D30" s="70">
        <f>16555.1-1975.2</f>
        <v>14579.899999999998</v>
      </c>
      <c r="E30" s="122"/>
      <c r="F30" s="72"/>
      <c r="G30" s="72"/>
      <c r="H30" s="71"/>
      <c r="I30" s="125"/>
      <c r="J30" s="125"/>
      <c r="K30" s="72"/>
    </row>
    <row r="31" spans="1:11" s="64" customFormat="1" ht="16.5" customHeight="1">
      <c r="A31" s="67">
        <v>28</v>
      </c>
      <c r="B31" s="78" t="s">
        <v>55</v>
      </c>
      <c r="C31" s="69">
        <f>'Свод по среднему'!C30+'[1]Свод '!$C30+'[2]Свод'!$C30</f>
        <v>10608.3</v>
      </c>
      <c r="D31" s="70">
        <v>8740.8</v>
      </c>
      <c r="E31" s="122"/>
      <c r="F31" s="72"/>
      <c r="G31" s="72"/>
      <c r="H31" s="71"/>
      <c r="I31" s="125"/>
      <c r="J31" s="125"/>
      <c r="K31" s="72"/>
    </row>
    <row r="32" spans="1:11" s="64" customFormat="1" ht="15.75">
      <c r="A32" s="73">
        <v>29</v>
      </c>
      <c r="B32" s="78" t="s">
        <v>56</v>
      </c>
      <c r="C32" s="69">
        <f>'Свод по среднему'!C31+'[1]Свод '!$C31+'[2]Свод'!$C31</f>
        <v>16541.9</v>
      </c>
      <c r="D32" s="70">
        <v>15430.4</v>
      </c>
      <c r="E32" s="122"/>
      <c r="F32" s="72"/>
      <c r="G32" s="72"/>
      <c r="H32" s="71"/>
      <c r="I32" s="125"/>
      <c r="J32" s="125"/>
      <c r="K32" s="72"/>
    </row>
    <row r="33" spans="1:11" s="64" customFormat="1" ht="15.75">
      <c r="A33" s="73">
        <v>30</v>
      </c>
      <c r="B33" s="78" t="s">
        <v>57</v>
      </c>
      <c r="C33" s="69">
        <f>'Свод по среднему'!C32+'[1]Свод '!$C32+'[2]Свод'!$C32</f>
        <v>14133.599999999999</v>
      </c>
      <c r="D33" s="70">
        <v>12954.2</v>
      </c>
      <c r="E33" s="122"/>
      <c r="F33" s="72"/>
      <c r="G33" s="72"/>
      <c r="H33" s="71"/>
      <c r="I33" s="125"/>
      <c r="J33" s="125"/>
      <c r="K33" s="72"/>
    </row>
    <row r="34" spans="1:11" s="64" customFormat="1" ht="15.75">
      <c r="A34" s="67">
        <v>31</v>
      </c>
      <c r="B34" s="78" t="s">
        <v>58</v>
      </c>
      <c r="C34" s="69">
        <f>'Свод по среднему'!C33+'[1]Свод '!$C33+'[2]Свод'!$C33</f>
        <v>11135.4</v>
      </c>
      <c r="D34" s="70">
        <f>10415.2-1666.5</f>
        <v>8748.7</v>
      </c>
      <c r="E34" s="122"/>
      <c r="F34" s="72"/>
      <c r="G34" s="72"/>
      <c r="H34" s="71"/>
      <c r="I34" s="125"/>
      <c r="J34" s="125"/>
      <c r="K34" s="72"/>
    </row>
    <row r="35" spans="1:11" s="64" customFormat="1" ht="15.75">
      <c r="A35" s="73">
        <v>32</v>
      </c>
      <c r="B35" s="78" t="s">
        <v>59</v>
      </c>
      <c r="C35" s="69">
        <f>'Свод по среднему'!C34+'[1]Свод '!$C34+'[2]Свод'!$C34</f>
        <v>19065.1</v>
      </c>
      <c r="D35" s="70">
        <v>20100</v>
      </c>
      <c r="E35" s="122"/>
      <c r="F35" s="72"/>
      <c r="G35" s="72"/>
      <c r="H35" s="71"/>
      <c r="I35" s="125"/>
      <c r="J35" s="125"/>
      <c r="K35" s="72"/>
    </row>
    <row r="36" spans="1:11" s="64" customFormat="1" ht="22.5" customHeight="1">
      <c r="A36" s="73">
        <v>33</v>
      </c>
      <c r="B36" s="78" t="s">
        <v>60</v>
      </c>
      <c r="C36" s="69">
        <f>'Свод по среднему'!C35+'[1]Свод '!$C35+'[2]Свод'!$C35</f>
        <v>20659.699999999997</v>
      </c>
      <c r="D36" s="70">
        <v>20457.5</v>
      </c>
      <c r="E36" s="122"/>
      <c r="F36" s="72"/>
      <c r="G36" s="72"/>
      <c r="H36" s="71"/>
      <c r="I36" s="125"/>
      <c r="J36" s="125"/>
      <c r="K36" s="72"/>
    </row>
    <row r="37" spans="1:11" s="64" customFormat="1" ht="21.75" customHeight="1">
      <c r="A37" s="67">
        <v>34</v>
      </c>
      <c r="B37" s="78" t="s">
        <v>61</v>
      </c>
      <c r="C37" s="69">
        <f>'Свод по среднему'!C36+'[1]Свод '!$C36+'[2]Свод'!$C36</f>
        <v>20584.5</v>
      </c>
      <c r="D37" s="70">
        <v>19518.3</v>
      </c>
      <c r="E37" s="122"/>
      <c r="F37" s="72"/>
      <c r="G37" s="72"/>
      <c r="H37" s="71"/>
      <c r="I37" s="125"/>
      <c r="J37" s="125"/>
      <c r="K37" s="72"/>
    </row>
    <row r="38" spans="1:11" s="79" customFormat="1" ht="21" customHeight="1">
      <c r="A38" s="73">
        <v>35</v>
      </c>
      <c r="B38" s="78" t="s">
        <v>62</v>
      </c>
      <c r="C38" s="69">
        <f>'Свод по среднему'!C37+'[1]Свод '!$C37+'[2]Свод'!$C37</f>
        <v>11601.4</v>
      </c>
      <c r="D38" s="70">
        <v>11413.9</v>
      </c>
      <c r="E38" s="122"/>
      <c r="F38" s="72"/>
      <c r="G38" s="72"/>
      <c r="H38" s="71"/>
      <c r="I38" s="125"/>
      <c r="J38" s="125"/>
      <c r="K38" s="72"/>
    </row>
    <row r="39" spans="1:11" s="79" customFormat="1" ht="15.75">
      <c r="A39" s="73">
        <v>36</v>
      </c>
      <c r="B39" s="78" t="s">
        <v>63</v>
      </c>
      <c r="C39" s="69">
        <f>'Свод по среднему'!C38+'[1]Свод '!$C38+'[2]Свод'!$C38</f>
        <v>12001.900000000001</v>
      </c>
      <c r="D39" s="70">
        <v>11032.9</v>
      </c>
      <c r="E39" s="122"/>
      <c r="F39" s="72"/>
      <c r="G39" s="72"/>
      <c r="H39" s="71"/>
      <c r="I39" s="125"/>
      <c r="J39" s="125"/>
      <c r="K39" s="72"/>
    </row>
    <row r="40" spans="1:11" s="64" customFormat="1" ht="16.5" thickBot="1">
      <c r="A40" s="67">
        <v>37</v>
      </c>
      <c r="B40" s="81" t="s">
        <v>64</v>
      </c>
      <c r="C40" s="69">
        <f>'Свод по среднему'!C39+'[1]Свод '!$C39+'[2]Свод'!$C39</f>
        <v>10365.7</v>
      </c>
      <c r="D40" s="70">
        <f>11120.1-950.1</f>
        <v>10170</v>
      </c>
      <c r="E40" s="122"/>
      <c r="F40" s="72"/>
      <c r="G40" s="72"/>
      <c r="H40" s="71"/>
      <c r="I40" s="125"/>
      <c r="J40" s="125"/>
      <c r="K40" s="72"/>
    </row>
    <row r="41" spans="1:11" s="64" customFormat="1" ht="16.5" thickBot="1">
      <c r="A41" s="82"/>
      <c r="B41" s="83" t="s">
        <v>0</v>
      </c>
      <c r="C41" s="70">
        <f>SUM(C4:C40)</f>
        <v>865279.7000000001</v>
      </c>
      <c r="D41" s="70">
        <f>SUM(D4:D40)</f>
        <v>797272.4</v>
      </c>
      <c r="E41" s="72"/>
      <c r="F41" s="72"/>
      <c r="G41" s="72"/>
      <c r="H41" s="65"/>
      <c r="I41" s="125"/>
      <c r="J41" s="125"/>
      <c r="K41" s="72"/>
    </row>
    <row r="42" spans="1:11" s="64" customFormat="1" ht="18" customHeight="1">
      <c r="A42" s="84"/>
      <c r="B42" s="85"/>
      <c r="E42" s="65"/>
      <c r="F42" s="65"/>
      <c r="G42" s="65"/>
      <c r="H42" s="65"/>
      <c r="I42" s="65"/>
      <c r="J42" s="65"/>
      <c r="K42" s="65"/>
    </row>
    <row r="43" spans="1:11" s="64" customFormat="1" ht="15.75">
      <c r="A43" s="86"/>
      <c r="B43" s="87"/>
      <c r="E43" s="65"/>
      <c r="F43" s="65"/>
      <c r="G43" s="71"/>
      <c r="H43" s="65"/>
      <c r="I43" s="65"/>
      <c r="J43" s="65"/>
      <c r="K43" s="65"/>
    </row>
    <row r="44" spans="1:11" s="64" customFormat="1" ht="15.75">
      <c r="A44" s="86"/>
      <c r="B44" s="87"/>
      <c r="E44" s="65"/>
      <c r="F44" s="65"/>
      <c r="G44" s="65"/>
      <c r="H44" s="65"/>
      <c r="I44" s="65"/>
      <c r="J44" s="65"/>
      <c r="K44" s="65"/>
    </row>
    <row r="45" spans="1:11" s="64" customFormat="1" ht="15.75">
      <c r="A45" s="86"/>
      <c r="B45" s="87"/>
      <c r="E45" s="65"/>
      <c r="F45" s="65"/>
      <c r="G45" s="65"/>
      <c r="H45" s="65"/>
      <c r="I45" s="65"/>
      <c r="J45" s="65"/>
      <c r="K45" s="65"/>
    </row>
    <row r="46" spans="1:11" s="64" customFormat="1" ht="15.75">
      <c r="A46" s="86"/>
      <c r="B46" s="87"/>
      <c r="E46" s="65"/>
      <c r="F46" s="65"/>
      <c r="G46" s="65"/>
      <c r="H46" s="65"/>
      <c r="I46" s="65"/>
      <c r="J46" s="65"/>
      <c r="K46" s="65"/>
    </row>
    <row r="47" spans="1:11" s="64" customFormat="1" ht="15.75">
      <c r="A47" s="86"/>
      <c r="B47" s="88"/>
      <c r="E47" s="65"/>
      <c r="F47" s="65"/>
      <c r="G47" s="65"/>
      <c r="H47" s="65"/>
      <c r="I47" s="65"/>
      <c r="J47" s="65"/>
      <c r="K47" s="65"/>
    </row>
    <row r="48" spans="1:11" s="64" customFormat="1" ht="15.75">
      <c r="A48" s="86"/>
      <c r="B48" s="88"/>
      <c r="E48" s="65"/>
      <c r="F48" s="65"/>
      <c r="G48" s="65"/>
      <c r="H48" s="65"/>
      <c r="I48" s="65"/>
      <c r="J48" s="65"/>
      <c r="K48" s="65"/>
    </row>
    <row r="49" spans="1:11" s="64" customFormat="1" ht="16.5" customHeight="1">
      <c r="A49" s="86"/>
      <c r="B49" s="87"/>
      <c r="E49" s="65"/>
      <c r="F49" s="65"/>
      <c r="G49" s="65"/>
      <c r="H49" s="65"/>
      <c r="I49" s="65"/>
      <c r="J49" s="65"/>
      <c r="K49" s="65"/>
    </row>
    <row r="50" spans="1:11" s="64" customFormat="1" ht="15.75">
      <c r="A50" s="86"/>
      <c r="B50" s="87"/>
      <c r="E50" s="65"/>
      <c r="F50" s="65"/>
      <c r="G50" s="65"/>
      <c r="H50" s="65"/>
      <c r="I50" s="65"/>
      <c r="J50" s="65"/>
      <c r="K50" s="65"/>
    </row>
    <row r="51" spans="1:11" s="64" customFormat="1" ht="15.75">
      <c r="A51" s="86"/>
      <c r="B51" s="87"/>
      <c r="E51" s="65"/>
      <c r="F51" s="65"/>
      <c r="G51" s="65"/>
      <c r="H51" s="65"/>
      <c r="I51" s="65"/>
      <c r="J51" s="65"/>
      <c r="K51" s="65"/>
    </row>
    <row r="52" spans="1:11" s="64" customFormat="1" ht="15.75">
      <c r="A52" s="86"/>
      <c r="B52" s="87"/>
      <c r="E52" s="65"/>
      <c r="F52" s="65"/>
      <c r="G52" s="65"/>
      <c r="H52" s="65"/>
      <c r="I52" s="65"/>
      <c r="J52" s="65"/>
      <c r="K52" s="65"/>
    </row>
    <row r="53" spans="1:11" s="64" customFormat="1" ht="15.75">
      <c r="A53" s="86"/>
      <c r="B53" s="87"/>
      <c r="E53" s="65"/>
      <c r="F53" s="65"/>
      <c r="G53" s="65"/>
      <c r="H53" s="65"/>
      <c r="I53" s="65"/>
      <c r="J53" s="65"/>
      <c r="K53" s="65"/>
    </row>
    <row r="54" spans="1:11" s="64" customFormat="1" ht="15.75">
      <c r="A54" s="86"/>
      <c r="B54" s="87"/>
      <c r="E54" s="65"/>
      <c r="F54" s="65"/>
      <c r="G54" s="65"/>
      <c r="H54" s="65"/>
      <c r="I54" s="65"/>
      <c r="J54" s="65"/>
      <c r="K54" s="65"/>
    </row>
    <row r="55" spans="1:11" s="64" customFormat="1" ht="15.75">
      <c r="A55" s="86"/>
      <c r="B55" s="89"/>
      <c r="E55" s="65"/>
      <c r="F55" s="65"/>
      <c r="G55" s="65"/>
      <c r="H55" s="65"/>
      <c r="I55" s="65"/>
      <c r="J55" s="65"/>
      <c r="K55" s="65"/>
    </row>
    <row r="56" spans="1:11" s="90" customFormat="1" ht="16.5" customHeight="1">
      <c r="A56" s="164"/>
      <c r="B56" s="164"/>
      <c r="E56" s="91"/>
      <c r="F56" s="91"/>
      <c r="G56" s="91"/>
      <c r="H56" s="91"/>
      <c r="I56" s="91"/>
      <c r="J56" s="91"/>
      <c r="K56" s="91"/>
    </row>
    <row r="57" spans="1:2" ht="15.75">
      <c r="A57" s="86"/>
      <c r="B57" s="88"/>
    </row>
    <row r="58" spans="1:2" ht="15.75">
      <c r="A58" s="86"/>
      <c r="B58" s="88"/>
    </row>
    <row r="59" spans="1:2" ht="15.75">
      <c r="A59" s="86"/>
      <c r="B59" s="88"/>
    </row>
    <row r="60" spans="1:2" ht="15.75">
      <c r="A60" s="86"/>
      <c r="B60" s="88"/>
    </row>
    <row r="61" spans="1:2" ht="18" customHeight="1">
      <c r="A61" s="86"/>
      <c r="B61" s="88"/>
    </row>
    <row r="62" spans="1:2" ht="15.75">
      <c r="A62" s="86"/>
      <c r="B62" s="88"/>
    </row>
    <row r="63" spans="1:2" ht="15.75">
      <c r="A63" s="86"/>
      <c r="B63" s="88"/>
    </row>
    <row r="64" spans="1:2" ht="15.75">
      <c r="A64" s="86"/>
      <c r="B64" s="88"/>
    </row>
    <row r="65" spans="1:2" ht="15.75">
      <c r="A65" s="86"/>
      <c r="B65" s="88"/>
    </row>
    <row r="66" spans="1:2" ht="15.75">
      <c r="A66" s="86"/>
      <c r="B66" s="88"/>
    </row>
    <row r="67" spans="1:2" ht="15.75">
      <c r="A67" s="86"/>
      <c r="B67" s="87"/>
    </row>
    <row r="68" spans="1:2" ht="15.75">
      <c r="A68" s="86"/>
      <c r="B68" s="87"/>
    </row>
    <row r="69" spans="1:2" ht="15.75">
      <c r="A69" s="86"/>
      <c r="B69" s="87"/>
    </row>
    <row r="70" spans="1:2" ht="15.75">
      <c r="A70" s="86"/>
      <c r="B70" s="87"/>
    </row>
    <row r="71" spans="1:2" ht="15.75">
      <c r="A71" s="86"/>
      <c r="B71" s="87"/>
    </row>
    <row r="72" spans="1:2" ht="15.75">
      <c r="A72" s="86"/>
      <c r="B72" s="87"/>
    </row>
    <row r="73" spans="1:2" ht="15.75">
      <c r="A73" s="86"/>
      <c r="B73" s="87"/>
    </row>
    <row r="74" spans="1:2" ht="15.75">
      <c r="A74" s="86"/>
      <c r="B74" s="87"/>
    </row>
    <row r="75" spans="1:2" ht="15.75">
      <c r="A75" s="86"/>
      <c r="B75" s="87"/>
    </row>
    <row r="76" spans="1:2" ht="15.75">
      <c r="A76" s="86"/>
      <c r="B76" s="87"/>
    </row>
    <row r="77" spans="1:2" ht="15.75">
      <c r="A77" s="86"/>
      <c r="B77" s="87"/>
    </row>
    <row r="78" spans="1:2" ht="15.75">
      <c r="A78" s="86"/>
      <c r="B78" s="87"/>
    </row>
    <row r="79" spans="1:2" ht="15.75">
      <c r="A79" s="86"/>
      <c r="B79" s="87"/>
    </row>
    <row r="80" spans="1:2" ht="15.75">
      <c r="A80" s="86"/>
      <c r="B80" s="87"/>
    </row>
    <row r="81" spans="1:2" ht="15.75">
      <c r="A81" s="86"/>
      <c r="B81" s="87"/>
    </row>
    <row r="82" spans="1:2" ht="15.75">
      <c r="A82" s="86"/>
      <c r="B82" s="87"/>
    </row>
    <row r="83" spans="1:2" ht="15.75">
      <c r="A83" s="86"/>
      <c r="B83" s="87"/>
    </row>
    <row r="84" spans="1:2" ht="15.75">
      <c r="A84" s="86"/>
      <c r="B84" s="87"/>
    </row>
    <row r="85" spans="1:2" ht="15.75">
      <c r="A85" s="86"/>
      <c r="B85" s="87"/>
    </row>
    <row r="86" spans="1:2" ht="15.75">
      <c r="A86" s="86"/>
      <c r="B86" s="87"/>
    </row>
    <row r="87" spans="1:2" ht="15.75">
      <c r="A87" s="86"/>
      <c r="B87" s="87"/>
    </row>
    <row r="88" spans="1:2" ht="15.75">
      <c r="A88" s="86"/>
      <c r="B88" s="87"/>
    </row>
    <row r="89" spans="1:2" ht="15.75">
      <c r="A89" s="86"/>
      <c r="B89" s="87"/>
    </row>
    <row r="90" spans="1:2" ht="15.75">
      <c r="A90" s="86"/>
      <c r="B90" s="87"/>
    </row>
    <row r="91" spans="1:2" ht="15.75">
      <c r="A91" s="86"/>
      <c r="B91" s="87"/>
    </row>
    <row r="92" spans="1:2" ht="15.75">
      <c r="A92" s="86"/>
      <c r="B92" s="87"/>
    </row>
    <row r="93" spans="1:2" ht="15.75">
      <c r="A93" s="86"/>
      <c r="B93" s="87"/>
    </row>
    <row r="94" spans="1:2" ht="15.75">
      <c r="A94" s="86"/>
      <c r="B94" s="87"/>
    </row>
    <row r="95" spans="1:2" ht="15.75">
      <c r="A95" s="86"/>
      <c r="B95" s="87"/>
    </row>
    <row r="96" spans="1:2" ht="15.75">
      <c r="A96" s="86"/>
      <c r="B96" s="87"/>
    </row>
    <row r="97" spans="1:2" ht="15.75">
      <c r="A97" s="86"/>
      <c r="B97" s="87"/>
    </row>
    <row r="98" spans="1:2" ht="15.75">
      <c r="A98" s="86"/>
      <c r="B98" s="87"/>
    </row>
    <row r="99" spans="1:2" ht="15.75">
      <c r="A99" s="86"/>
      <c r="B99" s="87"/>
    </row>
    <row r="100" spans="1:2" ht="15.75">
      <c r="A100" s="86"/>
      <c r="B100" s="87"/>
    </row>
    <row r="101" spans="1:2" ht="15.75">
      <c r="A101" s="93"/>
      <c r="B101" s="94"/>
    </row>
    <row r="102" spans="1:2" ht="18.75">
      <c r="A102" s="95"/>
      <c r="B102" s="95"/>
    </row>
    <row r="103" spans="1:2" ht="12.75">
      <c r="A103" s="93"/>
      <c r="B103" s="93"/>
    </row>
  </sheetData>
  <sheetProtection/>
  <mergeCells count="2">
    <mergeCell ref="A56:B56"/>
    <mergeCell ref="A2:D2"/>
  </mergeCells>
  <printOptions horizontalCentered="1"/>
  <pageMargins left="0" right="0" top="0.5905511811023623" bottom="0" header="0" footer="0"/>
  <pageSetup horizontalDpi="600" verticalDpi="600" orientation="portrait" paperSize="9" scale="45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2023-05-04T12:34:41Z</cp:lastPrinted>
  <dcterms:created xsi:type="dcterms:W3CDTF">2005-01-25T12:19:56Z</dcterms:created>
  <dcterms:modified xsi:type="dcterms:W3CDTF">2023-05-16T13:31:21Z</dcterms:modified>
  <cp:category/>
  <cp:version/>
  <cp:contentType/>
  <cp:contentStatus/>
</cp:coreProperties>
</file>