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75" windowWidth="12120" windowHeight="6195" activeTab="0"/>
  </bookViews>
  <sheets>
    <sheet name="Основное-общая" sheetId="1" r:id="rId1"/>
    <sheet name="Основное-инклюзия" sheetId="2" r:id="rId2"/>
    <sheet name="Основное-надомники все" sheetId="3" r:id="rId3"/>
    <sheet name="Свод" sheetId="4" r:id="rId4"/>
  </sheets>
  <definedNames>
    <definedName name="_xlnm.Print_Titles" localSheetId="1">'Основное-инклюзия'!$A:$B,'Основное-инклюзия'!$3:$6</definedName>
    <definedName name="_xlnm.Print_Titles" localSheetId="2">'Основное-надомники все'!$A:$B,'Основное-надомники все'!$3:$6</definedName>
    <definedName name="_xlnm.Print_Titles" localSheetId="0">'Основное-общая'!$A:$B,'Основное-общая'!$4:$7</definedName>
    <definedName name="_xlnm.Print_Titles" localSheetId="3">'Свод'!$A:$B,'Свод'!$1:$2</definedName>
    <definedName name="_xlnm.Print_Area" localSheetId="1">'Основное-инклюзия'!$A$1:$U$45</definedName>
    <definedName name="_xlnm.Print_Area" localSheetId="2">'Основное-надомники все'!$A$1:$AN$45</definedName>
    <definedName name="_xlnm.Print_Area" localSheetId="0">'Основное-общая'!$A$1:$AD$46</definedName>
    <definedName name="_xlnm.Print_Area" localSheetId="3">'Свод'!$A$1:$D$40</definedName>
  </definedNames>
  <calcPr fullCalcOnLoad="1"/>
</workbook>
</file>

<file path=xl/sharedStrings.xml><?xml version="1.0" encoding="utf-8"?>
<sst xmlns="http://schemas.openxmlformats.org/spreadsheetml/2006/main" count="355" uniqueCount="90">
  <si>
    <t>Итого школы</t>
  </si>
  <si>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</si>
  <si>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</si>
  <si>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</si>
  <si>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</si>
  <si>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обучающиеся с ОВЗ на дому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</si>
  <si>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</si>
  <si>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</si>
  <si>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</si>
  <si>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</si>
  <si>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</si>
  <si>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</si>
  <si>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</si>
  <si>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дети-инвалиды и инвалиды слепые и слабовидящие</t>
  </si>
  <si>
    <t>руб.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</si>
  <si>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</si>
  <si>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</si>
  <si>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Реализация основных образовательных программ начального общего образования</t>
  </si>
  <si>
    <t>в том числе:</t>
  </si>
  <si>
    <t>Базовый норматив затрат, непосредственно связанных с оказанием муниципальной услуги</t>
  </si>
  <si>
    <t>Отраслевые  корректирующие коэффициенты к базовым нормативам затрат, учитывающие  отклонение средней наполняемости классов (классов-комплектов) от  расчетной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</si>
  <si>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</si>
  <si>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расчетами Министерства общего и профессинального образования Ростовской области на 2022 год в минимальном размере для соответсвующего уровня образования, руб.</t>
  </si>
  <si>
    <t>Нормативные затраты  на оказание мунципальной услуги, руб.</t>
  </si>
  <si>
    <t>Территориальный   корректирующий коэффициент к расходам на оплату труда в базовом нормативе затрат за работу в сельских населенных пунктах и рабочих поселках</t>
  </si>
  <si>
    <t>Финансовое обеспечение  муниципальной услуги в части затрат, непосредственно связанных с оказанием муниципальной услуги</t>
  </si>
  <si>
    <t>обучение в классе-адаптировапнные основные образовательные программы</t>
  </si>
  <si>
    <t>обучение на дому-основные образовательные программы</t>
  </si>
  <si>
    <t>обучение в классе-основные образовательные программы</t>
  </si>
  <si>
    <t>обучение на дому-адаптированные основные образовательные программы</t>
  </si>
  <si>
    <t>дети-инвалиды на дому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</si>
  <si>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</si>
  <si>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обучение на дому- адаптированные основные образовательные программы</t>
  </si>
  <si>
    <t>Реализация основных образовательных программ основного общего образования</t>
  </si>
  <si>
    <t>дети-инвалиды с нарушением ОДА</t>
  </si>
  <si>
    <t>дети-инвалиды и инвалиды с  нарушением ОДА</t>
  </si>
  <si>
    <t>Наименование общеобразовательного учреждения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</si>
  <si>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</si>
  <si>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</si>
  <si>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</si>
  <si>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</si>
  <si>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</si>
  <si>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</si>
  <si>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</si>
  <si>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</si>
  <si>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</si>
  <si>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</si>
  <si>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</si>
  <si>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</si>
  <si>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</si>
  <si>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</si>
  <si>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</si>
  <si>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</si>
  <si>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</si>
  <si>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</si>
  <si>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</si>
  <si>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</si>
  <si>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</si>
  <si>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</si>
  <si>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</si>
  <si>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</si>
  <si>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</si>
  <si>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</si>
  <si>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</si>
  <si>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</si>
  <si>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</si>
  <si>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</si>
  <si>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</si>
  <si>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</si>
  <si>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</si>
  <si>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</si>
  <si>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</si>
  <si>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</si>
  <si>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</si>
  <si>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 xml:space="preserve">Итого 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</si>
  <si>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с ОВЗ в классах с инклюзивным образованием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</si>
  <si>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</si>
  <si>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</si>
  <si>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</si>
  <si>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Реализация основных общеобразовательных программ основного общего образования по очной форме обучения в классах (5-дневная учебная неделя)</t>
  </si>
  <si>
    <t>Реализация адаптированных основных образовательных программ основного общего образования по очной форме обучения в классах с инклюзивным образованием (5-дневная учебная неделя)</t>
  </si>
  <si>
    <t>Реализация  основных образовательных программ основного общего образования по очной форме обучения при обучении на дому (5-дневная учебная неделя)</t>
  </si>
  <si>
    <t>Суммарный размер финансового обеспечения  муниципальной услуги по реализации основных общеобразовательных программ основного общего образования в части затрат, непосредственно связанных с оказанием муниципальной услуги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</si>
  <si>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  по реализации основных общеобразовательных программ основного общего образования, тыс. руб.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</si>
  <si>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муниципальной услуги по реализации основных общеобразовательных программ основного общего образования, тыс. руб.</t>
  </si>
  <si>
    <t xml:space="preserve">обучающиеся с ОВЗ </t>
  </si>
  <si>
    <t>дети-инвалиды, дети-инвалиды с нарушением ОДА</t>
  </si>
  <si>
    <t>2025 год - расчет финансового обеспечения  муниципальной услуги по реализации основных общеобразовательных программ основного общего образования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</si>
  <si>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Приложенеи №57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</si>
  <si>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руб.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</si>
</sst>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  <numFmt numFmtId="186" formatCode="#,##0.00000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0"/>
    </font>
    <font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2" fontId="7" fillId="33" borderId="10" xfId="54" applyNumberFormat="1" applyFont="1" applyFill="1" applyBorder="1" applyAlignment="1">
      <alignment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1" xfId="54" applyNumberFormat="1" applyFont="1" applyFill="1" applyBorder="1" applyAlignment="1">
      <alignment horizontal="center" vertical="top" wrapText="1"/>
      <protection/>
    </xf>
    <xf numFmtId="0" fontId="5" fillId="33" borderId="12" xfId="54" applyFont="1" applyFill="1" applyBorder="1" applyAlignment="1">
      <alignment wrapText="1"/>
      <protection/>
    </xf>
    <xf numFmtId="0" fontId="8" fillId="33" borderId="0" xfId="54" applyFont="1" applyFill="1" applyAlignment="1">
      <alignment wrapText="1"/>
      <protection/>
    </xf>
    <xf numFmtId="180" fontId="8" fillId="33" borderId="12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0" fontId="8" fillId="33" borderId="0" xfId="54" applyFont="1" applyFill="1" applyBorder="1">
      <alignment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3" xfId="54" applyNumberFormat="1" applyFont="1" applyFill="1" applyBorder="1" applyAlignment="1">
      <alignment horizontal="center" wrapText="1"/>
      <protection/>
    </xf>
    <xf numFmtId="2" fontId="7" fillId="33" borderId="14" xfId="54" applyNumberFormat="1" applyFont="1" applyFill="1" applyBorder="1" applyAlignment="1">
      <alignment wrapText="1"/>
      <protection/>
    </xf>
    <xf numFmtId="0" fontId="5" fillId="33" borderId="15" xfId="54" applyFont="1" applyFill="1" applyBorder="1" applyAlignment="1">
      <alignment horizontal="center" wrapText="1"/>
      <protection/>
    </xf>
    <xf numFmtId="0" fontId="7" fillId="33" borderId="16" xfId="54" applyFont="1" applyFill="1" applyBorder="1" applyAlignment="1">
      <alignment wrapText="1"/>
      <protection/>
    </xf>
    <xf numFmtId="3" fontId="10" fillId="33" borderId="16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0" fontId="53" fillId="33" borderId="17" xfId="0" applyFont="1" applyFill="1" applyBorder="1" applyAlignment="1">
      <alignment horizontal="center" vertical="center" wrapText="1"/>
    </xf>
    <xf numFmtId="0" fontId="5" fillId="33" borderId="18" xfId="54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182" fontId="11" fillId="33" borderId="19" xfId="54" applyNumberFormat="1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0" fontId="12" fillId="33" borderId="0" xfId="54" applyFont="1" applyFill="1" applyAlignment="1">
      <alignment wrapText="1"/>
      <protection/>
    </xf>
    <xf numFmtId="182" fontId="11" fillId="33" borderId="17" xfId="54" applyNumberFormat="1" applyFont="1" applyFill="1" applyBorder="1" applyAlignment="1">
      <alignment horizontal="center" wrapText="1"/>
      <protection/>
    </xf>
    <xf numFmtId="0" fontId="5" fillId="33" borderId="14" xfId="54" applyFont="1" applyFill="1" applyBorder="1" applyAlignment="1">
      <alignment wrapText="1"/>
      <protection/>
    </xf>
    <xf numFmtId="3" fontId="11" fillId="33" borderId="19" xfId="54" applyNumberFormat="1" applyFont="1" applyFill="1" applyBorder="1" applyAlignment="1">
      <alignment horizontal="center" wrapText="1"/>
      <protection/>
    </xf>
    <xf numFmtId="177" fontId="10" fillId="33" borderId="20" xfId="54" applyNumberFormat="1" applyFont="1" applyFill="1" applyBorder="1" applyAlignment="1">
      <alignment horizontal="center" vertical="center" wrapText="1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0" fontId="4" fillId="0" borderId="0" xfId="54" applyFont="1" applyFill="1" applyAlignment="1">
      <alignment/>
      <protection/>
    </xf>
    <xf numFmtId="0" fontId="4" fillId="0" borderId="0" xfId="54" applyFont="1" applyFill="1" applyAlignment="1">
      <alignment horizontal="center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177" fontId="7" fillId="0" borderId="0" xfId="54" applyNumberFormat="1" applyFont="1" applyFill="1" applyAlignment="1">
      <alignment horizontal="center"/>
      <protection/>
    </xf>
    <xf numFmtId="177" fontId="10" fillId="0" borderId="12" xfId="54" applyNumberFormat="1" applyFont="1" applyFill="1" applyBorder="1" applyAlignment="1">
      <alignment horizontal="center" vertical="center" wrapText="1"/>
      <protection/>
    </xf>
    <xf numFmtId="0" fontId="53" fillId="0" borderId="17" xfId="0" applyFont="1" applyFill="1" applyBorder="1" applyAlignment="1">
      <alignment horizontal="center" vertical="center" wrapText="1"/>
    </xf>
    <xf numFmtId="177" fontId="10" fillId="0" borderId="20" xfId="54" applyNumberFormat="1" applyFont="1" applyFill="1" applyBorder="1" applyAlignment="1">
      <alignment horizontal="center" vertical="center" wrapText="1"/>
      <protection/>
    </xf>
    <xf numFmtId="0" fontId="54" fillId="0" borderId="18" xfId="54" applyFont="1" applyFill="1" applyBorder="1" applyAlignment="1">
      <alignment horizontal="center" wrapText="1"/>
      <protection/>
    </xf>
    <xf numFmtId="3" fontId="11" fillId="0" borderId="19" xfId="54" applyNumberFormat="1" applyFont="1" applyFill="1" applyBorder="1" applyAlignment="1">
      <alignment horizontal="center" wrapText="1"/>
      <protection/>
    </xf>
    <xf numFmtId="182" fontId="11" fillId="0" borderId="19" xfId="54" applyNumberFormat="1" applyFont="1" applyFill="1" applyBorder="1" applyAlignment="1">
      <alignment horizontal="center" wrapText="1"/>
      <protection/>
    </xf>
    <xf numFmtId="180" fontId="8" fillId="0" borderId="12" xfId="54" applyNumberFormat="1" applyFont="1" applyFill="1" applyBorder="1" applyAlignment="1">
      <alignment horizontal="center" wrapText="1"/>
      <protection/>
    </xf>
    <xf numFmtId="0" fontId="8" fillId="0" borderId="0" xfId="54" applyFont="1" applyFill="1" applyAlignment="1">
      <alignment wrapText="1"/>
      <protection/>
    </xf>
    <xf numFmtId="0" fontId="12" fillId="0" borderId="0" xfId="54" applyFont="1" applyFill="1" applyAlignment="1">
      <alignment wrapText="1"/>
      <protection/>
    </xf>
    <xf numFmtId="0" fontId="5" fillId="0" borderId="15" xfId="54" applyFont="1" applyFill="1" applyBorder="1" applyAlignment="1">
      <alignment horizontal="center" wrapText="1"/>
      <protection/>
    </xf>
    <xf numFmtId="3" fontId="10" fillId="0" borderId="13" xfId="54" applyNumberFormat="1" applyFont="1" applyFill="1" applyBorder="1" applyAlignment="1">
      <alignment horizontal="center" wrapText="1"/>
      <protection/>
    </xf>
    <xf numFmtId="2" fontId="7" fillId="0" borderId="10" xfId="54" applyNumberFormat="1" applyFont="1" applyFill="1" applyBorder="1" applyAlignment="1">
      <alignment vertical="top" wrapText="1"/>
      <protection/>
    </xf>
    <xf numFmtId="2" fontId="7" fillId="0" borderId="11" xfId="54" applyNumberFormat="1" applyFont="1" applyFill="1" applyBorder="1" applyAlignment="1">
      <alignment vertical="top" wrapText="1"/>
      <protection/>
    </xf>
    <xf numFmtId="2" fontId="7" fillId="0" borderId="11" xfId="54" applyNumberFormat="1" applyFont="1" applyFill="1" applyBorder="1" applyAlignment="1">
      <alignment horizontal="center" vertical="top" wrapText="1"/>
      <protection/>
    </xf>
    <xf numFmtId="2" fontId="7" fillId="0" borderId="0" xfId="54" applyNumberFormat="1" applyFont="1" applyFill="1" applyBorder="1" applyAlignment="1">
      <alignment vertical="top" wrapText="1"/>
      <protection/>
    </xf>
    <xf numFmtId="2" fontId="7" fillId="0" borderId="0" xfId="54" applyNumberFormat="1" applyFont="1" applyFill="1" applyBorder="1" applyAlignment="1">
      <alignment horizontal="center" vertical="top" wrapText="1"/>
      <protection/>
    </xf>
    <xf numFmtId="180" fontId="8" fillId="0" borderId="0" xfId="54" applyNumberFormat="1" applyFont="1" applyFill="1" applyAlignment="1">
      <alignment horizontal="center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177" fontId="7" fillId="0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77" fontId="4" fillId="0" borderId="0" xfId="54" applyNumberFormat="1" applyFont="1" applyFill="1" applyBorder="1" applyAlignment="1">
      <alignment horizontal="center"/>
      <protection/>
    </xf>
    <xf numFmtId="0" fontId="6" fillId="0" borderId="0" xfId="54" applyFont="1" applyFill="1">
      <alignment/>
      <protection/>
    </xf>
    <xf numFmtId="177" fontId="5" fillId="0" borderId="0" xfId="54" applyNumberFormat="1" applyFont="1" applyFill="1">
      <alignment/>
      <protection/>
    </xf>
    <xf numFmtId="0" fontId="9" fillId="33" borderId="0" xfId="0" applyFont="1" applyFill="1" applyBorder="1" applyAlignment="1">
      <alignment horizontal="center"/>
    </xf>
    <xf numFmtId="0" fontId="7" fillId="0" borderId="21" xfId="54" applyFont="1" applyFill="1" applyBorder="1" applyAlignment="1">
      <alignment wrapText="1"/>
      <protection/>
    </xf>
    <xf numFmtId="3" fontId="10" fillId="0" borderId="21" xfId="54" applyNumberFormat="1" applyFont="1" applyFill="1" applyBorder="1" applyAlignment="1">
      <alignment horizontal="center" wrapText="1"/>
      <protection/>
    </xf>
    <xf numFmtId="0" fontId="54" fillId="0" borderId="12" xfId="54" applyFont="1" applyFill="1" applyBorder="1" applyAlignment="1">
      <alignment horizontal="center" wrapText="1"/>
      <protection/>
    </xf>
    <xf numFmtId="180" fontId="10" fillId="0" borderId="12" xfId="0" applyNumberFormat="1" applyFont="1" applyFill="1" applyBorder="1" applyAlignment="1">
      <alignment horizontal="center" vertical="center" wrapText="1"/>
    </xf>
    <xf numFmtId="177" fontId="11" fillId="33" borderId="20" xfId="54" applyNumberFormat="1" applyFont="1" applyFill="1" applyBorder="1" applyAlignment="1">
      <alignment horizontal="center" vertical="center" wrapText="1"/>
      <protection/>
    </xf>
    <xf numFmtId="1" fontId="11" fillId="33" borderId="19" xfId="54" applyNumberFormat="1" applyFont="1" applyFill="1" applyBorder="1" applyAlignment="1">
      <alignment horizontal="center" wrapText="1"/>
      <protection/>
    </xf>
    <xf numFmtId="1" fontId="11" fillId="33" borderId="17" xfId="54" applyNumberFormat="1" applyFont="1" applyFill="1" applyBorder="1" applyAlignment="1">
      <alignment horizontal="center" wrapText="1"/>
      <protection/>
    </xf>
    <xf numFmtId="1" fontId="11" fillId="34" borderId="17" xfId="33" applyNumberFormat="1" applyFont="1" applyFill="1" applyBorder="1" applyAlignment="1">
      <alignment horizontal="center" wrapText="1"/>
      <protection/>
    </xf>
    <xf numFmtId="1" fontId="11" fillId="33" borderId="12" xfId="54" applyNumberFormat="1" applyFont="1" applyFill="1" applyBorder="1" applyAlignment="1">
      <alignment horizontal="center" wrapText="1"/>
      <protection/>
    </xf>
    <xf numFmtId="1" fontId="11" fillId="33" borderId="18" xfId="54" applyNumberFormat="1" applyFont="1" applyFill="1" applyBorder="1" applyAlignment="1">
      <alignment horizontal="center" wrapText="1"/>
      <protection/>
    </xf>
    <xf numFmtId="1" fontId="11" fillId="34" borderId="12" xfId="33" applyNumberFormat="1" applyFont="1" applyFill="1" applyBorder="1" applyAlignment="1">
      <alignment horizontal="center" wrapText="1"/>
      <protection/>
    </xf>
    <xf numFmtId="1" fontId="11" fillId="33" borderId="12" xfId="60" applyNumberFormat="1" applyFont="1" applyFill="1" applyBorder="1" applyAlignment="1">
      <alignment horizontal="center" wrapText="1"/>
    </xf>
    <xf numFmtId="1" fontId="11" fillId="33" borderId="17" xfId="60" applyNumberFormat="1" applyFont="1" applyFill="1" applyBorder="1" applyAlignment="1">
      <alignment horizontal="center" wrapText="1"/>
    </xf>
    <xf numFmtId="3" fontId="11" fillId="33" borderId="12" xfId="54" applyNumberFormat="1" applyFont="1" applyFill="1" applyBorder="1" applyAlignment="1">
      <alignment horizontal="center" wrapText="1"/>
      <protection/>
    </xf>
    <xf numFmtId="3" fontId="11" fillId="33" borderId="14" xfId="54" applyNumberFormat="1" applyFont="1" applyFill="1" applyBorder="1" applyAlignment="1">
      <alignment horizontal="center" wrapText="1"/>
      <protection/>
    </xf>
    <xf numFmtId="0" fontId="10" fillId="33" borderId="22" xfId="54" applyFont="1" applyFill="1" applyBorder="1" applyAlignment="1">
      <alignment horizontal="center" vertical="center" wrapText="1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1" fontId="8" fillId="33" borderId="12" xfId="54" applyNumberFormat="1" applyFont="1" applyFill="1" applyBorder="1" applyAlignment="1">
      <alignment wrapText="1"/>
      <protection/>
    </xf>
    <xf numFmtId="180" fontId="10" fillId="33" borderId="0" xfId="0" applyNumberFormat="1" applyFont="1" applyFill="1" applyBorder="1" applyAlignment="1">
      <alignment vertical="center" wrapText="1"/>
    </xf>
    <xf numFmtId="182" fontId="8" fillId="33" borderId="12" xfId="54" applyNumberFormat="1" applyFont="1" applyFill="1" applyBorder="1" applyAlignment="1">
      <alignment horizontal="center" wrapText="1"/>
      <protection/>
    </xf>
    <xf numFmtId="177" fontId="8" fillId="33" borderId="12" xfId="54" applyNumberFormat="1" applyFont="1" applyFill="1" applyBorder="1" applyAlignment="1">
      <alignment horizontal="center" wrapText="1"/>
      <protection/>
    </xf>
    <xf numFmtId="1" fontId="8" fillId="0" borderId="12" xfId="54" applyNumberFormat="1" applyFont="1" applyFill="1" applyBorder="1" applyAlignment="1">
      <alignment wrapText="1"/>
      <protection/>
    </xf>
    <xf numFmtId="1" fontId="11" fillId="0" borderId="19" xfId="54" applyNumberFormat="1" applyFont="1" applyFill="1" applyBorder="1" applyAlignment="1">
      <alignment horizontal="center" wrapText="1"/>
      <protection/>
    </xf>
    <xf numFmtId="1" fontId="11" fillId="0" borderId="12" xfId="54" applyNumberFormat="1" applyFont="1" applyFill="1" applyBorder="1" applyAlignment="1">
      <alignment horizontal="center" vertical="center" wrapText="1"/>
      <protection/>
    </xf>
    <xf numFmtId="1" fontId="11" fillId="0" borderId="17" xfId="54" applyNumberFormat="1" applyFont="1" applyFill="1" applyBorder="1" applyAlignment="1">
      <alignment horizontal="center" wrapText="1"/>
      <protection/>
    </xf>
    <xf numFmtId="1" fontId="11" fillId="0" borderId="17" xfId="33" applyNumberFormat="1" applyFont="1" applyFill="1" applyBorder="1" applyAlignment="1">
      <alignment horizontal="center" wrapText="1"/>
      <protection/>
    </xf>
    <xf numFmtId="1" fontId="11" fillId="0" borderId="19" xfId="33" applyNumberFormat="1" applyFont="1" applyFill="1" applyBorder="1" applyAlignment="1">
      <alignment horizontal="center" wrapText="1"/>
      <protection/>
    </xf>
    <xf numFmtId="1" fontId="11" fillId="0" borderId="12" xfId="54" applyNumberFormat="1" applyFont="1" applyFill="1" applyBorder="1" applyAlignment="1">
      <alignment horizontal="center" wrapText="1"/>
      <protection/>
    </xf>
    <xf numFmtId="0" fontId="5" fillId="0" borderId="12" xfId="54" applyFont="1" applyFill="1" applyBorder="1" applyAlignment="1">
      <alignment horizontal="center" wrapText="1"/>
      <protection/>
    </xf>
    <xf numFmtId="0" fontId="5" fillId="0" borderId="12" xfId="54" applyFont="1" applyFill="1" applyBorder="1" applyAlignment="1">
      <alignment wrapText="1"/>
      <protection/>
    </xf>
    <xf numFmtId="182" fontId="11" fillId="0" borderId="17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 horizontal="center"/>
      <protection/>
    </xf>
    <xf numFmtId="0" fontId="5" fillId="33" borderId="18" xfId="54" applyFont="1" applyFill="1" applyBorder="1" applyAlignment="1">
      <alignment horizontal="center" wrapText="1"/>
      <protection/>
    </xf>
    <xf numFmtId="0" fontId="5" fillId="0" borderId="18" xfId="54" applyFont="1" applyFill="1" applyBorder="1" applyAlignment="1">
      <alignment horizontal="center" wrapText="1"/>
      <protection/>
    </xf>
    <xf numFmtId="0" fontId="15" fillId="33" borderId="0" xfId="54" applyFont="1" applyFill="1" applyBorder="1">
      <alignment/>
      <protection/>
    </xf>
    <xf numFmtId="0" fontId="16" fillId="33" borderId="0" xfId="54" applyFont="1" applyFill="1" applyBorder="1">
      <alignment/>
      <protection/>
    </xf>
    <xf numFmtId="0" fontId="16" fillId="33" borderId="0" xfId="54" applyFont="1" applyFill="1">
      <alignment/>
      <protection/>
    </xf>
    <xf numFmtId="0" fontId="15" fillId="33" borderId="14" xfId="54" applyFont="1" applyFill="1" applyBorder="1" applyAlignment="1">
      <alignment horizontal="center" vertical="center" wrapText="1"/>
      <protection/>
    </xf>
    <xf numFmtId="180" fontId="15" fillId="33" borderId="23" xfId="0" applyNumberFormat="1" applyFont="1" applyFill="1" applyBorder="1" applyAlignment="1">
      <alignment horizontal="center" vertical="center" wrapText="1"/>
    </xf>
    <xf numFmtId="0" fontId="15" fillId="33" borderId="0" xfId="54" applyFont="1" applyFill="1" applyBorder="1" applyAlignment="1">
      <alignment horizontal="center" vertical="center" wrapText="1"/>
      <protection/>
    </xf>
    <xf numFmtId="0" fontId="16" fillId="33" borderId="0" xfId="54" applyFont="1" applyFill="1" applyBorder="1" applyAlignment="1">
      <alignment horizontal="center" wrapText="1"/>
      <protection/>
    </xf>
    <xf numFmtId="0" fontId="16" fillId="33" borderId="18" xfId="54" applyFont="1" applyFill="1" applyBorder="1" applyAlignment="1">
      <alignment horizontal="center" wrapText="1"/>
      <protection/>
    </xf>
    <xf numFmtId="0" fontId="16" fillId="33" borderId="12" xfId="54" applyFont="1" applyFill="1" applyBorder="1" applyAlignment="1">
      <alignment horizontal="left" wrapText="1"/>
      <protection/>
    </xf>
    <xf numFmtId="180" fontId="16" fillId="33" borderId="17" xfId="54" applyNumberFormat="1" applyFont="1" applyFill="1" applyBorder="1" applyAlignment="1">
      <alignment horizontal="center"/>
      <protection/>
    </xf>
    <xf numFmtId="4" fontId="16" fillId="33" borderId="12" xfId="54" applyNumberFormat="1" applyFont="1" applyFill="1" applyBorder="1" applyAlignment="1">
      <alignment horizontal="center"/>
      <protection/>
    </xf>
    <xf numFmtId="180" fontId="16" fillId="33" borderId="0" xfId="54" applyNumberFormat="1" applyFont="1" applyFill="1" applyBorder="1" applyAlignment="1">
      <alignment horizontal="center"/>
      <protection/>
    </xf>
    <xf numFmtId="182" fontId="16" fillId="33" borderId="0" xfId="54" applyNumberFormat="1" applyFont="1" applyFill="1" applyBorder="1" applyAlignment="1">
      <alignment horizontal="center"/>
      <protection/>
    </xf>
    <xf numFmtId="180" fontId="16" fillId="33" borderId="0" xfId="54" applyNumberFormat="1" applyFont="1" applyFill="1" applyBorder="1">
      <alignment/>
      <protection/>
    </xf>
    <xf numFmtId="0" fontId="16" fillId="33" borderId="12" xfId="54" applyFont="1" applyFill="1" applyBorder="1" applyAlignment="1">
      <alignment horizontal="center" wrapText="1"/>
      <protection/>
    </xf>
    <xf numFmtId="182" fontId="16" fillId="33" borderId="0" xfId="54" applyNumberFormat="1" applyFont="1" applyFill="1" applyBorder="1">
      <alignment/>
      <protection/>
    </xf>
    <xf numFmtId="4" fontId="16" fillId="33" borderId="0" xfId="54" applyNumberFormat="1" applyFont="1" applyFill="1" applyBorder="1" applyAlignment="1">
      <alignment horizontal="center"/>
      <protection/>
    </xf>
    <xf numFmtId="0" fontId="15" fillId="33" borderId="0" xfId="54" applyFont="1" applyFill="1" applyBorder="1" applyAlignment="1">
      <alignment horizontal="center"/>
      <protection/>
    </xf>
    <xf numFmtId="0" fontId="15" fillId="33" borderId="0" xfId="54" applyFont="1" applyFill="1">
      <alignment/>
      <protection/>
    </xf>
    <xf numFmtId="0" fontId="16" fillId="33" borderId="0" xfId="54" applyFont="1" applyFill="1" applyBorder="1" applyAlignment="1">
      <alignment horizontal="center"/>
      <protection/>
    </xf>
    <xf numFmtId="0" fontId="16" fillId="33" borderId="12" xfId="54" applyFont="1" applyFill="1" applyBorder="1" applyAlignment="1">
      <alignment wrapText="1"/>
      <protection/>
    </xf>
    <xf numFmtId="0" fontId="16" fillId="33" borderId="0" xfId="54" applyFont="1" applyFill="1" applyAlignment="1">
      <alignment/>
      <protection/>
    </xf>
    <xf numFmtId="0" fontId="16" fillId="33" borderId="0" xfId="54" applyFont="1" applyFill="1" applyAlignment="1">
      <alignment wrapText="1"/>
      <protection/>
    </xf>
    <xf numFmtId="0" fontId="16" fillId="33" borderId="14" xfId="54" applyFont="1" applyFill="1" applyBorder="1" applyAlignment="1">
      <alignment wrapText="1"/>
      <protection/>
    </xf>
    <xf numFmtId="0" fontId="16" fillId="33" borderId="15" xfId="54" applyFont="1" applyFill="1" applyBorder="1" applyAlignment="1">
      <alignment horizontal="center" vertical="top" wrapText="1"/>
      <protection/>
    </xf>
    <xf numFmtId="0" fontId="15" fillId="33" borderId="16" xfId="54" applyFont="1" applyFill="1" applyBorder="1" applyAlignment="1">
      <alignment vertical="top" wrapText="1"/>
      <protection/>
    </xf>
    <xf numFmtId="180" fontId="16" fillId="33" borderId="0" xfId="54" applyNumberFormat="1" applyFont="1" applyFill="1" applyAlignment="1">
      <alignment horizontal="center"/>
      <protection/>
    </xf>
    <xf numFmtId="2" fontId="15" fillId="33" borderId="10" xfId="54" applyNumberFormat="1" applyFont="1" applyFill="1" applyBorder="1" applyAlignment="1">
      <alignment vertical="top" wrapText="1"/>
      <protection/>
    </xf>
    <xf numFmtId="2" fontId="15" fillId="33" borderId="11" xfId="54" applyNumberFormat="1" applyFont="1" applyFill="1" applyBorder="1" applyAlignment="1">
      <alignment vertical="top" wrapText="1"/>
      <protection/>
    </xf>
    <xf numFmtId="0" fontId="16" fillId="33" borderId="0" xfId="54" applyFont="1" applyFill="1" applyBorder="1" applyAlignment="1">
      <alignment horizontal="center" vertical="top" wrapText="1"/>
      <protection/>
    </xf>
    <xf numFmtId="0" fontId="16" fillId="33" borderId="0" xfId="54" applyFont="1" applyFill="1" applyBorder="1" applyAlignment="1">
      <alignment vertical="top" wrapText="1"/>
      <protection/>
    </xf>
    <xf numFmtId="0" fontId="16" fillId="33" borderId="0" xfId="54" applyFont="1" applyFill="1" applyBorder="1" applyAlignment="1">
      <alignment horizontal="left"/>
      <protection/>
    </xf>
    <xf numFmtId="0" fontId="15" fillId="33" borderId="0" xfId="54" applyFont="1" applyFill="1" applyBorder="1" applyAlignment="1">
      <alignment vertical="top" wrapText="1"/>
      <protection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15" fillId="33" borderId="12" xfId="54" applyFont="1" applyFill="1" applyBorder="1" applyAlignment="1">
      <alignment horizontal="center" vertical="center"/>
      <protection/>
    </xf>
    <xf numFmtId="0" fontId="14" fillId="0" borderId="0" xfId="54" applyFont="1" applyFill="1" applyAlignment="1">
      <alignment horizontal="center"/>
      <protection/>
    </xf>
    <xf numFmtId="3" fontId="16" fillId="33" borderId="0" xfId="54" applyNumberFormat="1" applyFont="1" applyFill="1" applyBorder="1" applyAlignment="1">
      <alignment horizontal="center"/>
      <protection/>
    </xf>
    <xf numFmtId="3" fontId="10" fillId="33" borderId="12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4" xfId="54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center" vertical="center"/>
      <protection/>
    </xf>
    <xf numFmtId="0" fontId="10" fillId="33" borderId="22" xfId="54" applyFont="1" applyFill="1" applyBorder="1" applyAlignment="1">
      <alignment horizontal="center" vertical="center"/>
      <protection/>
    </xf>
    <xf numFmtId="0" fontId="10" fillId="33" borderId="18" xfId="54" applyFont="1" applyFill="1" applyBorder="1" applyAlignment="1">
      <alignment horizontal="center" vertical="center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0" fontId="10" fillId="33" borderId="22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177" fontId="13" fillId="33" borderId="17" xfId="54" applyNumberFormat="1" applyFont="1" applyFill="1" applyBorder="1" applyAlignment="1">
      <alignment horizontal="center" vertical="center" wrapText="1"/>
      <protection/>
    </xf>
    <xf numFmtId="177" fontId="13" fillId="33" borderId="25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77" fontId="10" fillId="33" borderId="17" xfId="54" applyNumberFormat="1" applyFont="1" applyFill="1" applyBorder="1" applyAlignment="1">
      <alignment horizontal="center" vertical="center" wrapText="1"/>
      <protection/>
    </xf>
    <xf numFmtId="177" fontId="10" fillId="33" borderId="25" xfId="54" applyNumberFormat="1" applyFont="1" applyFill="1" applyBorder="1" applyAlignment="1">
      <alignment horizontal="center" vertical="center" wrapText="1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180" fontId="10" fillId="33" borderId="14" xfId="0" applyNumberFormat="1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180" fontId="10" fillId="0" borderId="14" xfId="0" applyNumberFormat="1" applyFont="1" applyFill="1" applyBorder="1" applyAlignment="1">
      <alignment horizontal="center" vertical="center" wrapText="1"/>
    </xf>
    <xf numFmtId="180" fontId="10" fillId="0" borderId="22" xfId="0" applyNumberFormat="1" applyFont="1" applyFill="1" applyBorder="1" applyAlignment="1">
      <alignment horizontal="center" vertical="center" wrapText="1"/>
    </xf>
    <xf numFmtId="180" fontId="10" fillId="0" borderId="18" xfId="0" applyNumberFormat="1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180" fontId="10" fillId="33" borderId="12" xfId="0" applyNumberFormat="1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180" fontId="10" fillId="33" borderId="23" xfId="0" applyNumberFormat="1" applyFont="1" applyFill="1" applyBorder="1" applyAlignment="1">
      <alignment horizontal="center" vertical="center" wrapText="1"/>
    </xf>
    <xf numFmtId="180" fontId="10" fillId="33" borderId="26" xfId="0" applyNumberFormat="1" applyFont="1" applyFill="1" applyBorder="1" applyAlignment="1">
      <alignment horizontal="center" vertical="center" wrapText="1"/>
    </xf>
    <xf numFmtId="180" fontId="10" fillId="33" borderId="27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180" fontId="10" fillId="33" borderId="24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80" fontId="10" fillId="0" borderId="23" xfId="0" applyNumberFormat="1" applyFont="1" applyFill="1" applyBorder="1" applyAlignment="1">
      <alignment horizontal="center" vertical="center" wrapText="1"/>
    </xf>
    <xf numFmtId="180" fontId="10" fillId="0" borderId="26" xfId="0" applyNumberFormat="1" applyFont="1" applyFill="1" applyBorder="1" applyAlignment="1">
      <alignment horizontal="center" vertical="center" wrapText="1"/>
    </xf>
    <xf numFmtId="180" fontId="10" fillId="0" borderId="27" xfId="0" applyNumberFormat="1" applyFont="1" applyFill="1" applyBorder="1" applyAlignment="1">
      <alignment horizontal="center" vertical="center" wrapText="1"/>
    </xf>
    <xf numFmtId="180" fontId="10" fillId="0" borderId="19" xfId="0" applyNumberFormat="1" applyFont="1" applyFill="1" applyBorder="1" applyAlignment="1">
      <alignment horizontal="center" vertical="center" wrapText="1"/>
    </xf>
    <xf numFmtId="180" fontId="10" fillId="0" borderId="24" xfId="0" applyNumberFormat="1" applyFont="1" applyFill="1" applyBorder="1" applyAlignment="1">
      <alignment horizontal="center" vertical="center" wrapText="1"/>
    </xf>
    <xf numFmtId="180" fontId="10" fillId="0" borderId="20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177" fontId="10" fillId="0" borderId="12" xfId="54" applyNumberFormat="1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/>
      <protection/>
    </xf>
    <xf numFmtId="0" fontId="10" fillId="0" borderId="22" xfId="54" applyFont="1" applyFill="1" applyBorder="1" applyAlignment="1">
      <alignment horizontal="center" vertical="center"/>
      <protection/>
    </xf>
    <xf numFmtId="0" fontId="10" fillId="0" borderId="18" xfId="54" applyFont="1" applyFill="1" applyBorder="1" applyAlignment="1">
      <alignment horizontal="center" vertical="center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177" fontId="13" fillId="0" borderId="12" xfId="54" applyNumberFormat="1" applyFont="1" applyFill="1" applyBorder="1" applyAlignment="1">
      <alignment horizontal="center" vertical="center" wrapText="1"/>
      <protection/>
    </xf>
    <xf numFmtId="0" fontId="53" fillId="33" borderId="22" xfId="0" applyFont="1" applyFill="1" applyBorder="1" applyAlignment="1">
      <alignment horizontal="center" vertical="center" wrapText="1"/>
    </xf>
    <xf numFmtId="177" fontId="10" fillId="0" borderId="23" xfId="54" applyNumberFormat="1" applyFont="1" applyFill="1" applyBorder="1" applyAlignment="1">
      <alignment horizontal="center" vertical="center" wrapText="1"/>
      <protection/>
    </xf>
    <xf numFmtId="177" fontId="10" fillId="0" borderId="26" xfId="54" applyNumberFormat="1" applyFont="1" applyFill="1" applyBorder="1" applyAlignment="1">
      <alignment horizontal="center" vertical="center" wrapText="1"/>
      <protection/>
    </xf>
    <xf numFmtId="177" fontId="10" fillId="0" borderId="27" xfId="54" applyNumberFormat="1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22" xfId="54" applyFont="1" applyFill="1" applyBorder="1" applyAlignment="1">
      <alignment horizontal="center" vertical="center" wrapText="1"/>
      <protection/>
    </xf>
    <xf numFmtId="0" fontId="10" fillId="0" borderId="18" xfId="54" applyFont="1" applyFill="1" applyBorder="1" applyAlignment="1">
      <alignment horizontal="center" vertical="center" wrapText="1"/>
      <protection/>
    </xf>
    <xf numFmtId="0" fontId="53" fillId="0" borderId="23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177" fontId="10" fillId="0" borderId="17" xfId="54" applyNumberFormat="1" applyFont="1" applyFill="1" applyBorder="1" applyAlignment="1">
      <alignment horizontal="center" vertical="center" wrapText="1"/>
      <protection/>
    </xf>
    <xf numFmtId="177" fontId="10" fillId="0" borderId="25" xfId="54" applyNumberFormat="1" applyFont="1" applyFill="1" applyBorder="1" applyAlignment="1">
      <alignment horizontal="center" vertical="center" wrapText="1"/>
      <protection/>
    </xf>
    <xf numFmtId="0" fontId="53" fillId="0" borderId="17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/>
    </xf>
    <xf numFmtId="0" fontId="15" fillId="0" borderId="0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8"/>
  <sheetViews>
    <sheetView tabSelected="1" view="pageBreakPreview" zoomScale="71" zoomScaleNormal="74" zoomScaleSheetLayoutView="71" zoomScalePageLayoutView="0" workbookViewId="0" topLeftCell="A1">
      <pane xSplit="2" ySplit="8" topLeftCell="N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D8" sqref="X8:AD8"/>
    </sheetView>
  </sheetViews>
  <sheetFormatPr defaultColWidth="9.140625" defaultRowHeight="12.75"/>
  <cols>
    <col min="1" max="1" width="9.00390625" style="3" customWidth="1"/>
    <col min="2" max="2" width="29.00390625" style="3" customWidth="1"/>
    <col min="3" max="3" width="14.8515625" style="3" customWidth="1"/>
    <col min="4" max="4" width="14.7109375" style="4" customWidth="1"/>
    <col min="5" max="5" width="13.7109375" style="4" customWidth="1"/>
    <col min="6" max="6" width="15.421875" style="4" bestFit="1" customWidth="1"/>
    <col min="7" max="9" width="20.421875" style="4" customWidth="1"/>
    <col min="10" max="10" width="30.7109375" style="4" customWidth="1"/>
    <col min="11" max="11" width="37.140625" style="4" customWidth="1"/>
    <col min="12" max="12" width="17.57421875" style="4" customWidth="1"/>
    <col min="13" max="13" width="29.7109375" style="4" customWidth="1"/>
    <col min="14" max="14" width="29.421875" style="90" customWidth="1"/>
    <col min="15" max="15" width="23.57421875" style="4" customWidth="1"/>
    <col min="16" max="16" width="17.28125" style="16" customWidth="1"/>
    <col min="17" max="17" width="15.140625" style="16" customWidth="1"/>
    <col min="18" max="18" width="15.00390625" style="16" customWidth="1"/>
    <col min="19" max="20" width="26.00390625" style="16" customWidth="1"/>
    <col min="21" max="21" width="22.8515625" style="16" customWidth="1"/>
    <col min="22" max="22" width="20.421875" style="16" customWidth="1"/>
    <col min="23" max="23" width="28.28125" style="28" customWidth="1"/>
    <col min="24" max="24" width="12.57421875" style="28" customWidth="1"/>
    <col min="25" max="25" width="9.57421875" style="16" customWidth="1"/>
    <col min="26" max="26" width="12.421875" style="16" customWidth="1"/>
    <col min="27" max="29" width="9.28125" style="16" bestFit="1" customWidth="1"/>
    <col min="30" max="30" width="11.421875" style="16" bestFit="1" customWidth="1"/>
    <col min="31" max="16384" width="9.140625" style="16" customWidth="1"/>
  </cols>
  <sheetData>
    <row r="1" spans="1:24" s="5" customFormat="1" ht="18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123"/>
      <c r="M1" s="123"/>
      <c r="N1" s="162" t="s">
        <v>88</v>
      </c>
      <c r="O1" s="37"/>
      <c r="W1" s="26"/>
      <c r="X1" s="26"/>
    </row>
    <row r="2" spans="1:24" s="5" customFormat="1" ht="18.75">
      <c r="A2" s="34"/>
      <c r="B2" s="34"/>
      <c r="C2" s="165" t="s">
        <v>87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23"/>
      <c r="W2" s="26"/>
      <c r="X2" s="26"/>
    </row>
    <row r="3" spans="1:24" s="5" customFormat="1" ht="18.75">
      <c r="A3" s="1"/>
      <c r="B3" s="1"/>
      <c r="C3" s="166" t="s">
        <v>79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2"/>
      <c r="W3" s="26"/>
      <c r="X3" s="26"/>
    </row>
    <row r="4" spans="1:33" s="5" customFormat="1" ht="51.75" customHeight="1">
      <c r="A4" s="167" t="s">
        <v>8</v>
      </c>
      <c r="B4" s="171" t="s">
        <v>36</v>
      </c>
      <c r="C4" s="171" t="s">
        <v>9</v>
      </c>
      <c r="D4" s="179" t="s">
        <v>11</v>
      </c>
      <c r="E4" s="179"/>
      <c r="F4" s="179"/>
      <c r="G4" s="179"/>
      <c r="H4" s="179"/>
      <c r="I4" s="179"/>
      <c r="J4" s="186" t="s">
        <v>19</v>
      </c>
      <c r="K4" s="187"/>
      <c r="L4" s="188"/>
      <c r="M4" s="180" t="s">
        <v>24</v>
      </c>
      <c r="N4" s="183" t="s">
        <v>20</v>
      </c>
      <c r="O4" s="180" t="s">
        <v>23</v>
      </c>
      <c r="P4" s="197" t="s">
        <v>25</v>
      </c>
      <c r="Q4" s="198"/>
      <c r="R4" s="198"/>
      <c r="S4" s="198"/>
      <c r="T4" s="198"/>
      <c r="U4" s="198"/>
      <c r="V4" s="199"/>
      <c r="W4" s="171" t="s">
        <v>78</v>
      </c>
      <c r="X4" s="194" t="s">
        <v>77</v>
      </c>
      <c r="Y4" s="194"/>
      <c r="Z4" s="194"/>
      <c r="AA4" s="194"/>
      <c r="AB4" s="194"/>
      <c r="AC4" s="194"/>
      <c r="AD4" s="194"/>
      <c r="AE4" s="110"/>
      <c r="AF4" s="110"/>
      <c r="AG4" s="26"/>
    </row>
    <row r="5" spans="1:33" s="5" customFormat="1" ht="60.75" customHeight="1">
      <c r="A5" s="168"/>
      <c r="B5" s="172"/>
      <c r="C5" s="172"/>
      <c r="D5" s="174" t="s">
        <v>33</v>
      </c>
      <c r="E5" s="175"/>
      <c r="F5" s="175"/>
      <c r="G5" s="175"/>
      <c r="H5" s="175"/>
      <c r="I5" s="175"/>
      <c r="J5" s="189"/>
      <c r="K5" s="190"/>
      <c r="L5" s="191"/>
      <c r="M5" s="181"/>
      <c r="N5" s="184"/>
      <c r="O5" s="181"/>
      <c r="P5" s="200"/>
      <c r="Q5" s="201"/>
      <c r="R5" s="201"/>
      <c r="S5" s="201"/>
      <c r="T5" s="201"/>
      <c r="U5" s="201"/>
      <c r="V5" s="202"/>
      <c r="W5" s="172"/>
      <c r="X5" s="194"/>
      <c r="Y5" s="194"/>
      <c r="Z5" s="194"/>
      <c r="AA5" s="194"/>
      <c r="AB5" s="194"/>
      <c r="AC5" s="194"/>
      <c r="AD5" s="194"/>
      <c r="AE5" s="110"/>
      <c r="AF5" s="110"/>
      <c r="AG5" s="26"/>
    </row>
    <row r="6" spans="1:30" s="5" customFormat="1" ht="36.75" customHeight="1">
      <c r="A6" s="168"/>
      <c r="B6" s="107"/>
      <c r="C6" s="172"/>
      <c r="D6" s="177" t="s">
        <v>28</v>
      </c>
      <c r="E6" s="178"/>
      <c r="F6" s="178"/>
      <c r="G6" s="178"/>
      <c r="H6" s="178"/>
      <c r="I6" s="178"/>
      <c r="J6" s="195" t="s">
        <v>18</v>
      </c>
      <c r="K6" s="196"/>
      <c r="L6" s="192" t="s">
        <v>7</v>
      </c>
      <c r="M6" s="181"/>
      <c r="N6" s="184"/>
      <c r="O6" s="181"/>
      <c r="P6" s="177" t="s">
        <v>12</v>
      </c>
      <c r="Q6" s="178"/>
      <c r="R6" s="178"/>
      <c r="S6" s="178"/>
      <c r="T6" s="178"/>
      <c r="U6" s="178"/>
      <c r="V6" s="170" t="s">
        <v>7</v>
      </c>
      <c r="W6" s="172"/>
      <c r="X6" s="178" t="s">
        <v>12</v>
      </c>
      <c r="Y6" s="178"/>
      <c r="Z6" s="178"/>
      <c r="AA6" s="178"/>
      <c r="AB6" s="178"/>
      <c r="AC6" s="178"/>
      <c r="AD6" s="170" t="s">
        <v>7</v>
      </c>
    </row>
    <row r="7" spans="1:30" s="5" customFormat="1" ht="156" customHeight="1">
      <c r="A7" s="168"/>
      <c r="B7" s="170" t="s">
        <v>10</v>
      </c>
      <c r="C7" s="172"/>
      <c r="D7" s="48" t="s">
        <v>3</v>
      </c>
      <c r="E7" s="48" t="s">
        <v>2</v>
      </c>
      <c r="F7" s="48" t="s">
        <v>4</v>
      </c>
      <c r="G7" s="48" t="s">
        <v>16</v>
      </c>
      <c r="H7" s="48" t="s">
        <v>34</v>
      </c>
      <c r="I7" s="48" t="s">
        <v>13</v>
      </c>
      <c r="J7" s="38" t="s">
        <v>21</v>
      </c>
      <c r="K7" s="38" t="s">
        <v>89</v>
      </c>
      <c r="L7" s="193"/>
      <c r="M7" s="181"/>
      <c r="N7" s="184"/>
      <c r="O7" s="181"/>
      <c r="P7" s="48" t="s">
        <v>3</v>
      </c>
      <c r="Q7" s="48" t="s">
        <v>2</v>
      </c>
      <c r="R7" s="48" t="s">
        <v>4</v>
      </c>
      <c r="S7" s="48" t="s">
        <v>16</v>
      </c>
      <c r="T7" s="48" t="s">
        <v>34</v>
      </c>
      <c r="U7" s="48" t="s">
        <v>13</v>
      </c>
      <c r="V7" s="170"/>
      <c r="W7" s="172"/>
      <c r="X7" s="48" t="s">
        <v>3</v>
      </c>
      <c r="Y7" s="48" t="s">
        <v>2</v>
      </c>
      <c r="Z7" s="48" t="s">
        <v>4</v>
      </c>
      <c r="AA7" s="48" t="s">
        <v>16</v>
      </c>
      <c r="AB7" s="48" t="s">
        <v>34</v>
      </c>
      <c r="AC7" s="48" t="s">
        <v>13</v>
      </c>
      <c r="AD7" s="170"/>
    </row>
    <row r="8" spans="1:30" s="5" customFormat="1" ht="44.25" customHeight="1">
      <c r="A8" s="169"/>
      <c r="B8" s="170"/>
      <c r="C8" s="173"/>
      <c r="D8" s="48" t="s">
        <v>6</v>
      </c>
      <c r="E8" s="48" t="s">
        <v>6</v>
      </c>
      <c r="F8" s="48" t="s">
        <v>6</v>
      </c>
      <c r="G8" s="48" t="s">
        <v>6</v>
      </c>
      <c r="H8" s="48" t="s">
        <v>6</v>
      </c>
      <c r="I8" s="48" t="s">
        <v>6</v>
      </c>
      <c r="J8" s="49" t="s">
        <v>14</v>
      </c>
      <c r="K8" s="49" t="s">
        <v>14</v>
      </c>
      <c r="L8" s="49" t="s">
        <v>14</v>
      </c>
      <c r="M8" s="182"/>
      <c r="N8" s="185"/>
      <c r="O8" s="182"/>
      <c r="P8" s="48" t="s">
        <v>15</v>
      </c>
      <c r="Q8" s="48" t="s">
        <v>15</v>
      </c>
      <c r="R8" s="48" t="s">
        <v>15</v>
      </c>
      <c r="S8" s="48" t="s">
        <v>15</v>
      </c>
      <c r="T8" s="48" t="s">
        <v>15</v>
      </c>
      <c r="U8" s="48" t="s">
        <v>15</v>
      </c>
      <c r="V8" s="48" t="s">
        <v>15</v>
      </c>
      <c r="W8" s="173"/>
      <c r="X8" s="48" t="s">
        <v>15</v>
      </c>
      <c r="Y8" s="48" t="s">
        <v>15</v>
      </c>
      <c r="Z8" s="48" t="s">
        <v>15</v>
      </c>
      <c r="AA8" s="48" t="s">
        <v>15</v>
      </c>
      <c r="AB8" s="48" t="s">
        <v>15</v>
      </c>
      <c r="AC8" s="48" t="s">
        <v>15</v>
      </c>
      <c r="AD8" s="48" t="s">
        <v>15</v>
      </c>
    </row>
    <row r="9" spans="1:30" s="23" customFormat="1" ht="18" customHeight="1">
      <c r="A9" s="39">
        <v>1</v>
      </c>
      <c r="B9" s="40" t="s">
        <v>37</v>
      </c>
      <c r="C9" s="124">
        <v>5</v>
      </c>
      <c r="D9" s="101">
        <v>236</v>
      </c>
      <c r="E9" s="97">
        <v>1</v>
      </c>
      <c r="F9" s="97"/>
      <c r="G9" s="97"/>
      <c r="H9" s="97"/>
      <c r="I9" s="97"/>
      <c r="J9" s="47">
        <v>59008</v>
      </c>
      <c r="K9" s="47">
        <v>4061</v>
      </c>
      <c r="L9" s="47">
        <f>SUM(J9:K9)</f>
        <v>63069</v>
      </c>
      <c r="M9" s="41">
        <v>1</v>
      </c>
      <c r="N9" s="62">
        <f>ROUND(25/(D9+E9+F9+G9+H9+I9+'Основное-инклюзия'!D8+'Основное-инклюзия'!E8+'Основное-инклюзия'!F8)*11,3)</f>
        <v>1.127</v>
      </c>
      <c r="O9" s="47">
        <f aca="true" t="shared" si="0" ref="O9:O45">ROUND(J9*(M9-1)+L9*(N9-1)+L9,0)</f>
        <v>71079</v>
      </c>
      <c r="P9" s="24">
        <f>ROUND(D9*O9/1000,1)</f>
        <v>16774.6</v>
      </c>
      <c r="Q9" s="24">
        <f>ROUND(E9*O9/1000,1)</f>
        <v>71.1</v>
      </c>
      <c r="R9" s="24">
        <f>ROUND(F9*O9/1000,1)</f>
        <v>0</v>
      </c>
      <c r="S9" s="24">
        <f>ROUND(G9*O9/1000,1)</f>
        <v>0</v>
      </c>
      <c r="T9" s="24">
        <f>ROUND(H9*O9/1000,1)</f>
        <v>0</v>
      </c>
      <c r="U9" s="24">
        <f>ROUND(I9*O9/1000,1)</f>
        <v>0</v>
      </c>
      <c r="V9" s="24">
        <f aca="true" t="shared" si="1" ref="V9:V45">SUM(P9:U9)</f>
        <v>16845.699999999997</v>
      </c>
      <c r="W9" s="111">
        <v>0.981</v>
      </c>
      <c r="X9" s="24">
        <f>ROUND(P9*W9,1)</f>
        <v>16455.9</v>
      </c>
      <c r="Y9" s="24">
        <f>ROUND(Q9*W9,1)</f>
        <v>69.7</v>
      </c>
      <c r="Z9" s="24">
        <f>ROUND(R9*W9,1)</f>
        <v>0</v>
      </c>
      <c r="AA9" s="24">
        <f>ROUND(S9*W9,1)</f>
        <v>0</v>
      </c>
      <c r="AB9" s="24">
        <f>ROUND(T9*W9,1)</f>
        <v>0</v>
      </c>
      <c r="AC9" s="24">
        <f>ROUND(U9*W9,1)</f>
        <v>0</v>
      </c>
      <c r="AD9" s="24">
        <f>SUM(X9:AC9)</f>
        <v>16525.600000000002</v>
      </c>
    </row>
    <row r="10" spans="1:30" s="23" customFormat="1" ht="15.75">
      <c r="A10" s="42">
        <v>2</v>
      </c>
      <c r="B10" s="40" t="s">
        <v>38</v>
      </c>
      <c r="C10" s="124">
        <v>5</v>
      </c>
      <c r="D10" s="100">
        <v>323</v>
      </c>
      <c r="E10" s="98">
        <v>6</v>
      </c>
      <c r="F10" s="98"/>
      <c r="G10" s="98"/>
      <c r="H10" s="98"/>
      <c r="I10" s="98"/>
      <c r="J10" s="47">
        <v>59008</v>
      </c>
      <c r="K10" s="47">
        <v>4061</v>
      </c>
      <c r="L10" s="47">
        <f aca="true" t="shared" si="2" ref="L10:L45">SUM(J10:K10)</f>
        <v>63069</v>
      </c>
      <c r="M10" s="41">
        <v>1</v>
      </c>
      <c r="N10" s="62">
        <f>ROUND(25/(D10+E10+F10+G10+H10+I10+'Основное-инклюзия'!D9+'Основное-инклюзия'!E9+'Основное-инклюзия'!F9)*15,3)</f>
        <v>1.126</v>
      </c>
      <c r="O10" s="47">
        <f t="shared" si="0"/>
        <v>71016</v>
      </c>
      <c r="P10" s="24">
        <f aca="true" t="shared" si="3" ref="P10:P45">ROUND(D10*O10/1000,1)</f>
        <v>22938.2</v>
      </c>
      <c r="Q10" s="24">
        <f aca="true" t="shared" si="4" ref="Q10:Q45">ROUND(E10*O10/1000,1)</f>
        <v>426.1</v>
      </c>
      <c r="R10" s="24">
        <f aca="true" t="shared" si="5" ref="R10:R45">ROUND(F10*O10/1000,1)</f>
        <v>0</v>
      </c>
      <c r="S10" s="24">
        <f aca="true" t="shared" si="6" ref="S10:S45">ROUND(G10*O10/1000,1)</f>
        <v>0</v>
      </c>
      <c r="T10" s="24">
        <f aca="true" t="shared" si="7" ref="T10:T45">ROUND(H10*O10/1000,1)</f>
        <v>0</v>
      </c>
      <c r="U10" s="24">
        <f aca="true" t="shared" si="8" ref="U10:U45">ROUND(I10*O10/1000,1)</f>
        <v>0</v>
      </c>
      <c r="V10" s="24">
        <f t="shared" si="1"/>
        <v>23364.3</v>
      </c>
      <c r="W10" s="111">
        <v>0.938</v>
      </c>
      <c r="X10" s="24">
        <f aca="true" t="shared" si="9" ref="X10:X42">ROUND(P10*W10,1)</f>
        <v>21516</v>
      </c>
      <c r="Y10" s="24">
        <f aca="true" t="shared" si="10" ref="Y10:Y45">ROUND(Q10*W10,1)</f>
        <v>399.7</v>
      </c>
      <c r="Z10" s="24">
        <f aca="true" t="shared" si="11" ref="Z10:Z45">ROUND(R10*W10,1)</f>
        <v>0</v>
      </c>
      <c r="AA10" s="24">
        <f aca="true" t="shared" si="12" ref="AA10:AA45">ROUND(S10*W10,1)</f>
        <v>0</v>
      </c>
      <c r="AB10" s="24">
        <f aca="true" t="shared" si="13" ref="AB10:AB45">ROUND(T10*W10,1)</f>
        <v>0</v>
      </c>
      <c r="AC10" s="24">
        <f aca="true" t="shared" si="14" ref="AC10:AC45">ROUND(U10*W10,1)</f>
        <v>0</v>
      </c>
      <c r="AD10" s="24">
        <f aca="true" t="shared" si="15" ref="AD10:AD45">SUM(X10:AC10)</f>
        <v>21915.7</v>
      </c>
    </row>
    <row r="11" spans="1:30" s="23" customFormat="1" ht="15.75">
      <c r="A11" s="42">
        <v>3</v>
      </c>
      <c r="B11" s="40" t="s">
        <v>39</v>
      </c>
      <c r="C11" s="124">
        <v>5</v>
      </c>
      <c r="D11" s="100">
        <v>329</v>
      </c>
      <c r="E11" s="98"/>
      <c r="F11" s="98"/>
      <c r="G11" s="98"/>
      <c r="H11" s="98"/>
      <c r="I11" s="98"/>
      <c r="J11" s="47">
        <v>59008</v>
      </c>
      <c r="K11" s="47">
        <v>4061</v>
      </c>
      <c r="L11" s="47">
        <f t="shared" si="2"/>
        <v>63069</v>
      </c>
      <c r="M11" s="41">
        <v>1</v>
      </c>
      <c r="N11" s="62">
        <f>ROUND(25/(D11+E11+F11+G11+H11+I11+'Основное-инклюзия'!D10+'Основное-инклюзия'!E10+'Основное-инклюзия'!F10)*14,3)</f>
        <v>1.045</v>
      </c>
      <c r="O11" s="47">
        <f t="shared" si="0"/>
        <v>65907</v>
      </c>
      <c r="P11" s="24">
        <f t="shared" si="3"/>
        <v>21683.4</v>
      </c>
      <c r="Q11" s="24">
        <f t="shared" si="4"/>
        <v>0</v>
      </c>
      <c r="R11" s="24">
        <f t="shared" si="5"/>
        <v>0</v>
      </c>
      <c r="S11" s="24">
        <f t="shared" si="6"/>
        <v>0</v>
      </c>
      <c r="T11" s="24">
        <f t="shared" si="7"/>
        <v>0</v>
      </c>
      <c r="U11" s="24">
        <f t="shared" si="8"/>
        <v>0</v>
      </c>
      <c r="V11" s="24">
        <f t="shared" si="1"/>
        <v>21683.4</v>
      </c>
      <c r="W11" s="111">
        <v>0.958</v>
      </c>
      <c r="X11" s="24">
        <f t="shared" si="9"/>
        <v>20772.7</v>
      </c>
      <c r="Y11" s="24">
        <f t="shared" si="10"/>
        <v>0</v>
      </c>
      <c r="Z11" s="24">
        <f t="shared" si="11"/>
        <v>0</v>
      </c>
      <c r="AA11" s="24">
        <f t="shared" si="12"/>
        <v>0</v>
      </c>
      <c r="AB11" s="24">
        <f t="shared" si="13"/>
        <v>0</v>
      </c>
      <c r="AC11" s="24">
        <f t="shared" si="14"/>
        <v>0</v>
      </c>
      <c r="AD11" s="24">
        <f t="shared" si="15"/>
        <v>20772.7</v>
      </c>
    </row>
    <row r="12" spans="1:30" s="23" customFormat="1" ht="15.75">
      <c r="A12" s="39">
        <v>4</v>
      </c>
      <c r="B12" s="40" t="s">
        <v>40</v>
      </c>
      <c r="C12" s="124">
        <v>5</v>
      </c>
      <c r="D12" s="102">
        <v>231</v>
      </c>
      <c r="E12" s="99">
        <v>2</v>
      </c>
      <c r="F12" s="99">
        <v>1</v>
      </c>
      <c r="G12" s="99"/>
      <c r="H12" s="99">
        <v>1</v>
      </c>
      <c r="I12" s="99"/>
      <c r="J12" s="47">
        <v>59008</v>
      </c>
      <c r="K12" s="47">
        <v>4061</v>
      </c>
      <c r="L12" s="47">
        <f t="shared" si="2"/>
        <v>63069</v>
      </c>
      <c r="M12" s="41">
        <v>1</v>
      </c>
      <c r="N12" s="62">
        <f>ROUND(25/(D12+E12+F12+G12+H12+I12+'Основное-инклюзия'!D11+'Основное-инклюзия'!E11+'Основное-инклюзия'!F11)*10,3)</f>
        <v>1.042</v>
      </c>
      <c r="O12" s="47">
        <f t="shared" si="0"/>
        <v>65718</v>
      </c>
      <c r="P12" s="24">
        <f t="shared" si="3"/>
        <v>15180.9</v>
      </c>
      <c r="Q12" s="24">
        <f t="shared" si="4"/>
        <v>131.4</v>
      </c>
      <c r="R12" s="24">
        <f t="shared" si="5"/>
        <v>65.7</v>
      </c>
      <c r="S12" s="24">
        <f t="shared" si="6"/>
        <v>0</v>
      </c>
      <c r="T12" s="24">
        <f t="shared" si="7"/>
        <v>65.7</v>
      </c>
      <c r="U12" s="24">
        <f t="shared" si="8"/>
        <v>0</v>
      </c>
      <c r="V12" s="24">
        <f t="shared" si="1"/>
        <v>15443.7</v>
      </c>
      <c r="W12" s="111">
        <v>0.928</v>
      </c>
      <c r="X12" s="24">
        <f t="shared" si="9"/>
        <v>14087.9</v>
      </c>
      <c r="Y12" s="24">
        <f t="shared" si="10"/>
        <v>121.9</v>
      </c>
      <c r="Z12" s="24">
        <f t="shared" si="11"/>
        <v>61</v>
      </c>
      <c r="AA12" s="24">
        <f t="shared" si="12"/>
        <v>0</v>
      </c>
      <c r="AB12" s="24">
        <f t="shared" si="13"/>
        <v>61</v>
      </c>
      <c r="AC12" s="24">
        <f t="shared" si="14"/>
        <v>0</v>
      </c>
      <c r="AD12" s="24">
        <f t="shared" si="15"/>
        <v>14331.8</v>
      </c>
    </row>
    <row r="13" spans="1:30" s="23" customFormat="1" ht="15.75">
      <c r="A13" s="42">
        <v>5</v>
      </c>
      <c r="B13" s="40" t="s">
        <v>41</v>
      </c>
      <c r="C13" s="124">
        <v>5</v>
      </c>
      <c r="D13" s="98"/>
      <c r="E13" s="98"/>
      <c r="F13" s="98"/>
      <c r="G13" s="98"/>
      <c r="H13" s="98"/>
      <c r="I13" s="98"/>
      <c r="J13" s="47">
        <v>59008</v>
      </c>
      <c r="K13" s="47">
        <v>4061</v>
      </c>
      <c r="L13" s="47"/>
      <c r="M13" s="41"/>
      <c r="N13" s="62"/>
      <c r="O13" s="47"/>
      <c r="P13" s="24">
        <f t="shared" si="3"/>
        <v>0</v>
      </c>
      <c r="Q13" s="24">
        <f t="shared" si="4"/>
        <v>0</v>
      </c>
      <c r="R13" s="24">
        <f t="shared" si="5"/>
        <v>0</v>
      </c>
      <c r="S13" s="24">
        <f t="shared" si="6"/>
        <v>0</v>
      </c>
      <c r="T13" s="24">
        <f t="shared" si="7"/>
        <v>0</v>
      </c>
      <c r="U13" s="24">
        <f t="shared" si="8"/>
        <v>0</v>
      </c>
      <c r="V13" s="24"/>
      <c r="W13" s="111"/>
      <c r="X13" s="24">
        <f t="shared" si="9"/>
        <v>0</v>
      </c>
      <c r="Y13" s="24">
        <f t="shared" si="10"/>
        <v>0</v>
      </c>
      <c r="Z13" s="24">
        <f t="shared" si="11"/>
        <v>0</v>
      </c>
      <c r="AA13" s="24">
        <f t="shared" si="12"/>
        <v>0</v>
      </c>
      <c r="AB13" s="24">
        <f t="shared" si="13"/>
        <v>0</v>
      </c>
      <c r="AC13" s="24">
        <f t="shared" si="14"/>
        <v>0</v>
      </c>
      <c r="AD13" s="24"/>
    </row>
    <row r="14" spans="1:30" s="23" customFormat="1" ht="15.75">
      <c r="A14" s="42">
        <v>6</v>
      </c>
      <c r="B14" s="40" t="s">
        <v>42</v>
      </c>
      <c r="C14" s="124">
        <v>5</v>
      </c>
      <c r="D14" s="100">
        <v>347</v>
      </c>
      <c r="E14" s="98"/>
      <c r="F14" s="98"/>
      <c r="G14" s="98">
        <v>2</v>
      </c>
      <c r="H14" s="98"/>
      <c r="I14" s="98"/>
      <c r="J14" s="47">
        <v>59008</v>
      </c>
      <c r="K14" s="47">
        <v>4061</v>
      </c>
      <c r="L14" s="47">
        <f t="shared" si="2"/>
        <v>63069</v>
      </c>
      <c r="M14" s="41">
        <v>1</v>
      </c>
      <c r="N14" s="62">
        <f>ROUND(25/(D14+E14+F14+G14+H14+I14+'Основное-инклюзия'!D13+'Основное-инклюзия'!E13+'Основное-инклюзия'!F13)*15,3)</f>
        <v>1.045</v>
      </c>
      <c r="O14" s="47">
        <f t="shared" si="0"/>
        <v>65907</v>
      </c>
      <c r="P14" s="24">
        <f t="shared" si="3"/>
        <v>22869.7</v>
      </c>
      <c r="Q14" s="24">
        <f t="shared" si="4"/>
        <v>0</v>
      </c>
      <c r="R14" s="24">
        <f t="shared" si="5"/>
        <v>0</v>
      </c>
      <c r="S14" s="24">
        <f t="shared" si="6"/>
        <v>131.8</v>
      </c>
      <c r="T14" s="24">
        <f t="shared" si="7"/>
        <v>0</v>
      </c>
      <c r="U14" s="24">
        <f t="shared" si="8"/>
        <v>0</v>
      </c>
      <c r="V14" s="24">
        <f t="shared" si="1"/>
        <v>23001.5</v>
      </c>
      <c r="W14" s="111">
        <v>0.958</v>
      </c>
      <c r="X14" s="24">
        <f t="shared" si="9"/>
        <v>21909.2</v>
      </c>
      <c r="Y14" s="24">
        <f t="shared" si="10"/>
        <v>0</v>
      </c>
      <c r="Z14" s="24">
        <f t="shared" si="11"/>
        <v>0</v>
      </c>
      <c r="AA14" s="24">
        <f t="shared" si="12"/>
        <v>126.3</v>
      </c>
      <c r="AB14" s="24">
        <f t="shared" si="13"/>
        <v>0</v>
      </c>
      <c r="AC14" s="24">
        <f t="shared" si="14"/>
        <v>0</v>
      </c>
      <c r="AD14" s="24">
        <f t="shared" si="15"/>
        <v>22035.5</v>
      </c>
    </row>
    <row r="15" spans="1:30" s="23" customFormat="1" ht="15.75" customHeight="1">
      <c r="A15" s="39">
        <v>7</v>
      </c>
      <c r="B15" s="40" t="s">
        <v>43</v>
      </c>
      <c r="C15" s="124">
        <v>5</v>
      </c>
      <c r="D15" s="100">
        <v>403</v>
      </c>
      <c r="E15" s="98"/>
      <c r="F15" s="98"/>
      <c r="G15" s="98">
        <v>2</v>
      </c>
      <c r="H15" s="98"/>
      <c r="I15" s="98"/>
      <c r="J15" s="47">
        <v>59008</v>
      </c>
      <c r="K15" s="47">
        <v>4061</v>
      </c>
      <c r="L15" s="47">
        <f t="shared" si="2"/>
        <v>63069</v>
      </c>
      <c r="M15" s="41">
        <v>1</v>
      </c>
      <c r="N15" s="62">
        <f>ROUND(25/(D15+E15+F15+G15+H15+I15+'Основное-инклюзия'!D14+'Основное-инклюзия'!E14+'Основное-инклюзия'!F14)*17,3)</f>
        <v>1.034</v>
      </c>
      <c r="O15" s="47">
        <f t="shared" si="0"/>
        <v>65213</v>
      </c>
      <c r="P15" s="24">
        <f t="shared" si="3"/>
        <v>26280.8</v>
      </c>
      <c r="Q15" s="24">
        <f t="shared" si="4"/>
        <v>0</v>
      </c>
      <c r="R15" s="24">
        <f t="shared" si="5"/>
        <v>0</v>
      </c>
      <c r="S15" s="24">
        <f t="shared" si="6"/>
        <v>130.4</v>
      </c>
      <c r="T15" s="24">
        <f t="shared" si="7"/>
        <v>0</v>
      </c>
      <c r="U15" s="24">
        <f t="shared" si="8"/>
        <v>0</v>
      </c>
      <c r="V15" s="24">
        <f t="shared" si="1"/>
        <v>26411.2</v>
      </c>
      <c r="W15" s="111">
        <v>0.95</v>
      </c>
      <c r="X15" s="24">
        <f t="shared" si="9"/>
        <v>24966.8</v>
      </c>
      <c r="Y15" s="24">
        <f t="shared" si="10"/>
        <v>0</v>
      </c>
      <c r="Z15" s="24">
        <f t="shared" si="11"/>
        <v>0</v>
      </c>
      <c r="AA15" s="24">
        <f t="shared" si="12"/>
        <v>123.9</v>
      </c>
      <c r="AB15" s="24">
        <f t="shared" si="13"/>
        <v>0</v>
      </c>
      <c r="AC15" s="24">
        <f t="shared" si="14"/>
        <v>0</v>
      </c>
      <c r="AD15" s="24">
        <f t="shared" si="15"/>
        <v>25090.7</v>
      </c>
    </row>
    <row r="16" spans="1:30" s="44" customFormat="1" ht="15.75">
      <c r="A16" s="42">
        <v>8</v>
      </c>
      <c r="B16" s="43" t="s">
        <v>44</v>
      </c>
      <c r="C16" s="124">
        <v>5</v>
      </c>
      <c r="D16" s="100">
        <v>405</v>
      </c>
      <c r="E16" s="98"/>
      <c r="F16" s="98"/>
      <c r="G16" s="98">
        <v>3</v>
      </c>
      <c r="H16" s="98">
        <v>1</v>
      </c>
      <c r="I16" s="98"/>
      <c r="J16" s="47">
        <v>59008</v>
      </c>
      <c r="K16" s="47">
        <v>4061</v>
      </c>
      <c r="L16" s="47">
        <f t="shared" si="2"/>
        <v>63069</v>
      </c>
      <c r="M16" s="41">
        <v>1</v>
      </c>
      <c r="N16" s="62">
        <f>ROUND(25/(D16+E16+F16+G16+H16+I16+'Основное-инклюзия'!D15+'Основное-инклюзия'!E15+'Основное-инклюзия'!F15)*18,3)</f>
        <v>1.087</v>
      </c>
      <c r="O16" s="47">
        <f t="shared" si="0"/>
        <v>68556</v>
      </c>
      <c r="P16" s="24">
        <f t="shared" si="3"/>
        <v>27765.2</v>
      </c>
      <c r="Q16" s="24">
        <f t="shared" si="4"/>
        <v>0</v>
      </c>
      <c r="R16" s="24">
        <f t="shared" si="5"/>
        <v>0</v>
      </c>
      <c r="S16" s="24">
        <f t="shared" si="6"/>
        <v>205.7</v>
      </c>
      <c r="T16" s="24">
        <f t="shared" si="7"/>
        <v>68.6</v>
      </c>
      <c r="U16" s="24">
        <f t="shared" si="8"/>
        <v>0</v>
      </c>
      <c r="V16" s="24">
        <f t="shared" si="1"/>
        <v>28039.5</v>
      </c>
      <c r="W16" s="111">
        <v>0.882</v>
      </c>
      <c r="X16" s="24">
        <f t="shared" si="9"/>
        <v>24488.9</v>
      </c>
      <c r="Y16" s="24">
        <f t="shared" si="10"/>
        <v>0</v>
      </c>
      <c r="Z16" s="24">
        <f t="shared" si="11"/>
        <v>0</v>
      </c>
      <c r="AA16" s="24">
        <f t="shared" si="12"/>
        <v>181.4</v>
      </c>
      <c r="AB16" s="24">
        <f t="shared" si="13"/>
        <v>60.5</v>
      </c>
      <c r="AC16" s="24">
        <f t="shared" si="14"/>
        <v>0</v>
      </c>
      <c r="AD16" s="24">
        <f t="shared" si="15"/>
        <v>24730.800000000003</v>
      </c>
    </row>
    <row r="17" spans="1:30" s="23" customFormat="1" ht="15.75">
      <c r="A17" s="42">
        <v>9</v>
      </c>
      <c r="B17" s="40" t="s">
        <v>45</v>
      </c>
      <c r="C17" s="124">
        <v>5</v>
      </c>
      <c r="D17" s="100">
        <v>17</v>
      </c>
      <c r="E17" s="98"/>
      <c r="F17" s="98"/>
      <c r="G17" s="98"/>
      <c r="H17" s="98"/>
      <c r="I17" s="98"/>
      <c r="J17" s="47">
        <v>59008</v>
      </c>
      <c r="K17" s="47">
        <v>4061</v>
      </c>
      <c r="L17" s="47">
        <f t="shared" si="2"/>
        <v>63069</v>
      </c>
      <c r="M17" s="45">
        <v>1.124</v>
      </c>
      <c r="N17" s="62">
        <f>ROUND(25/(D17+E17+F17+G17+H17+I17+'Основное-инклюзия'!D16+'Основное-инклюзия'!E16+'Основное-инклюзия'!F16)*4,3)</f>
        <v>5.882</v>
      </c>
      <c r="O17" s="47">
        <f t="shared" si="0"/>
        <v>378289</v>
      </c>
      <c r="P17" s="24">
        <f t="shared" si="3"/>
        <v>6430.9</v>
      </c>
      <c r="Q17" s="24">
        <f t="shared" si="4"/>
        <v>0</v>
      </c>
      <c r="R17" s="24">
        <f t="shared" si="5"/>
        <v>0</v>
      </c>
      <c r="S17" s="24">
        <f t="shared" si="6"/>
        <v>0</v>
      </c>
      <c r="T17" s="24">
        <f t="shared" si="7"/>
        <v>0</v>
      </c>
      <c r="U17" s="24">
        <f t="shared" si="8"/>
        <v>0</v>
      </c>
      <c r="V17" s="24">
        <f t="shared" si="1"/>
        <v>6430.9</v>
      </c>
      <c r="W17" s="111">
        <v>0.876</v>
      </c>
      <c r="X17" s="24">
        <v>5637.1</v>
      </c>
      <c r="Y17" s="24">
        <f t="shared" si="10"/>
        <v>0</v>
      </c>
      <c r="Z17" s="24">
        <f t="shared" si="11"/>
        <v>0</v>
      </c>
      <c r="AA17" s="24">
        <f t="shared" si="12"/>
        <v>0</v>
      </c>
      <c r="AB17" s="24">
        <f t="shared" si="13"/>
        <v>0</v>
      </c>
      <c r="AC17" s="24">
        <f t="shared" si="14"/>
        <v>0</v>
      </c>
      <c r="AD17" s="24">
        <f t="shared" si="15"/>
        <v>5637.1</v>
      </c>
    </row>
    <row r="18" spans="1:30" s="23" customFormat="1" ht="15.75">
      <c r="A18" s="39">
        <v>10</v>
      </c>
      <c r="B18" s="22" t="s">
        <v>46</v>
      </c>
      <c r="C18" s="124">
        <v>5</v>
      </c>
      <c r="D18" s="100">
        <v>84</v>
      </c>
      <c r="E18" s="98">
        <v>2</v>
      </c>
      <c r="F18" s="98"/>
      <c r="G18" s="98"/>
      <c r="H18" s="98"/>
      <c r="I18" s="98"/>
      <c r="J18" s="47">
        <v>59008</v>
      </c>
      <c r="K18" s="47">
        <v>4061</v>
      </c>
      <c r="L18" s="47">
        <f t="shared" si="2"/>
        <v>63069</v>
      </c>
      <c r="M18" s="45">
        <v>1.124</v>
      </c>
      <c r="N18" s="62">
        <f>ROUND(25/(D18+E18+F18+G18+H18+I18+'Основное-инклюзия'!D17+'Основное-инклюзия'!E17+'Основное-инклюзия'!F17)*5,3)</f>
        <v>1.437</v>
      </c>
      <c r="O18" s="47">
        <f t="shared" si="0"/>
        <v>97947</v>
      </c>
      <c r="P18" s="24">
        <f t="shared" si="3"/>
        <v>8227.5</v>
      </c>
      <c r="Q18" s="24">
        <f t="shared" si="4"/>
        <v>195.9</v>
      </c>
      <c r="R18" s="24">
        <f t="shared" si="5"/>
        <v>0</v>
      </c>
      <c r="S18" s="24">
        <f t="shared" si="6"/>
        <v>0</v>
      </c>
      <c r="T18" s="24">
        <f t="shared" si="7"/>
        <v>0</v>
      </c>
      <c r="U18" s="24">
        <f t="shared" si="8"/>
        <v>0</v>
      </c>
      <c r="V18" s="24">
        <f t="shared" si="1"/>
        <v>8423.4</v>
      </c>
      <c r="W18" s="111">
        <v>1.045</v>
      </c>
      <c r="X18" s="24">
        <f t="shared" si="9"/>
        <v>8597.7</v>
      </c>
      <c r="Y18" s="24">
        <f t="shared" si="10"/>
        <v>204.7</v>
      </c>
      <c r="Z18" s="24">
        <f t="shared" si="11"/>
        <v>0</v>
      </c>
      <c r="AA18" s="24">
        <f t="shared" si="12"/>
        <v>0</v>
      </c>
      <c r="AB18" s="24">
        <f t="shared" si="13"/>
        <v>0</v>
      </c>
      <c r="AC18" s="24">
        <f t="shared" si="14"/>
        <v>0</v>
      </c>
      <c r="AD18" s="24">
        <f t="shared" si="15"/>
        <v>8802.400000000001</v>
      </c>
    </row>
    <row r="19" spans="1:30" s="64" customFormat="1" ht="15.75">
      <c r="A19" s="120">
        <v>11</v>
      </c>
      <c r="B19" s="121" t="s">
        <v>47</v>
      </c>
      <c r="C19" s="125">
        <v>5</v>
      </c>
      <c r="D19" s="119">
        <v>115</v>
      </c>
      <c r="E19" s="116">
        <v>2</v>
      </c>
      <c r="F19" s="116"/>
      <c r="G19" s="116"/>
      <c r="H19" s="116"/>
      <c r="I19" s="116"/>
      <c r="J19" s="47">
        <v>59008</v>
      </c>
      <c r="K19" s="47">
        <v>4061</v>
      </c>
      <c r="L19" s="61">
        <f t="shared" si="2"/>
        <v>63069</v>
      </c>
      <c r="M19" s="122">
        <v>1.124</v>
      </c>
      <c r="N19" s="62">
        <f>ROUND(25/(D19+E19+F19+G19+H19+I19+'Основное-инклюзия'!D18+'Основное-инклюзия'!E18+'Основное-инклюзия'!F18)*5,3)</f>
        <v>1.068</v>
      </c>
      <c r="O19" s="61">
        <f t="shared" si="0"/>
        <v>74675</v>
      </c>
      <c r="P19" s="24">
        <f t="shared" si="3"/>
        <v>8587.6</v>
      </c>
      <c r="Q19" s="24">
        <f t="shared" si="4"/>
        <v>149.4</v>
      </c>
      <c r="R19" s="24">
        <f t="shared" si="5"/>
        <v>0</v>
      </c>
      <c r="S19" s="24">
        <f t="shared" si="6"/>
        <v>0</v>
      </c>
      <c r="T19" s="24">
        <f t="shared" si="7"/>
        <v>0</v>
      </c>
      <c r="U19" s="24">
        <f t="shared" si="8"/>
        <v>0</v>
      </c>
      <c r="V19" s="63">
        <f t="shared" si="1"/>
        <v>8737</v>
      </c>
      <c r="W19" s="111">
        <v>1.108</v>
      </c>
      <c r="X19" s="24">
        <f t="shared" si="9"/>
        <v>9515.1</v>
      </c>
      <c r="Y19" s="24">
        <f t="shared" si="10"/>
        <v>165.5</v>
      </c>
      <c r="Z19" s="24">
        <f t="shared" si="11"/>
        <v>0</v>
      </c>
      <c r="AA19" s="24">
        <f t="shared" si="12"/>
        <v>0</v>
      </c>
      <c r="AB19" s="24">
        <f t="shared" si="13"/>
        <v>0</v>
      </c>
      <c r="AC19" s="24">
        <f t="shared" si="14"/>
        <v>0</v>
      </c>
      <c r="AD19" s="63">
        <f t="shared" si="15"/>
        <v>9680.6</v>
      </c>
    </row>
    <row r="20" spans="1:30" s="23" customFormat="1" ht="15.75">
      <c r="A20" s="42">
        <v>12</v>
      </c>
      <c r="B20" s="22" t="s">
        <v>48</v>
      </c>
      <c r="C20" s="124">
        <v>5</v>
      </c>
      <c r="D20" s="100">
        <v>95</v>
      </c>
      <c r="E20" s="98"/>
      <c r="F20" s="98"/>
      <c r="G20" s="98"/>
      <c r="H20" s="98"/>
      <c r="I20" s="98"/>
      <c r="J20" s="47">
        <v>59008</v>
      </c>
      <c r="K20" s="47">
        <v>4061</v>
      </c>
      <c r="L20" s="47">
        <f t="shared" si="2"/>
        <v>63069</v>
      </c>
      <c r="M20" s="45">
        <v>1.124</v>
      </c>
      <c r="N20" s="62">
        <f>ROUND(25/(D20+E20+F20+G20+H20+I20+'Основное-инклюзия'!D19+'Основное-инклюзия'!E19+'Основное-инклюзия'!F19)*5,3)</f>
        <v>1.316</v>
      </c>
      <c r="O20" s="47">
        <f t="shared" si="0"/>
        <v>90316</v>
      </c>
      <c r="P20" s="24">
        <f t="shared" si="3"/>
        <v>8580</v>
      </c>
      <c r="Q20" s="24">
        <f t="shared" si="4"/>
        <v>0</v>
      </c>
      <c r="R20" s="24">
        <f t="shared" si="5"/>
        <v>0</v>
      </c>
      <c r="S20" s="24">
        <f t="shared" si="6"/>
        <v>0</v>
      </c>
      <c r="T20" s="24">
        <f t="shared" si="7"/>
        <v>0</v>
      </c>
      <c r="U20" s="24">
        <f t="shared" si="8"/>
        <v>0</v>
      </c>
      <c r="V20" s="24">
        <f t="shared" si="1"/>
        <v>8580</v>
      </c>
      <c r="W20" s="111">
        <v>0.975</v>
      </c>
      <c r="X20" s="24">
        <f t="shared" si="9"/>
        <v>8365.5</v>
      </c>
      <c r="Y20" s="24">
        <f t="shared" si="10"/>
        <v>0</v>
      </c>
      <c r="Z20" s="24">
        <f t="shared" si="11"/>
        <v>0</v>
      </c>
      <c r="AA20" s="24">
        <f t="shared" si="12"/>
        <v>0</v>
      </c>
      <c r="AB20" s="24">
        <f t="shared" si="13"/>
        <v>0</v>
      </c>
      <c r="AC20" s="24">
        <f t="shared" si="14"/>
        <v>0</v>
      </c>
      <c r="AD20" s="24">
        <f t="shared" si="15"/>
        <v>8365.5</v>
      </c>
    </row>
    <row r="21" spans="1:30" s="23" customFormat="1" ht="15.75">
      <c r="A21" s="39">
        <v>13</v>
      </c>
      <c r="B21" s="22" t="s">
        <v>49</v>
      </c>
      <c r="C21" s="124">
        <v>5</v>
      </c>
      <c r="D21" s="100">
        <v>337</v>
      </c>
      <c r="E21" s="98">
        <v>2</v>
      </c>
      <c r="F21" s="98"/>
      <c r="G21" s="98"/>
      <c r="H21" s="98"/>
      <c r="I21" s="98"/>
      <c r="J21" s="47">
        <v>59008</v>
      </c>
      <c r="K21" s="47">
        <v>4061</v>
      </c>
      <c r="L21" s="47">
        <f t="shared" si="2"/>
        <v>63069</v>
      </c>
      <c r="M21" s="45">
        <v>1.124</v>
      </c>
      <c r="N21" s="62">
        <f>ROUND(25/(D21+E21+F21+G21+H21+I21+'Основное-инклюзия'!D20+'Основное-инклюзия'!E20+'Основное-инклюзия'!F20)*17,3)</f>
        <v>1.235</v>
      </c>
      <c r="O21" s="47">
        <f t="shared" si="0"/>
        <v>85207</v>
      </c>
      <c r="P21" s="24">
        <f t="shared" si="3"/>
        <v>28714.8</v>
      </c>
      <c r="Q21" s="24">
        <f t="shared" si="4"/>
        <v>170.4</v>
      </c>
      <c r="R21" s="24">
        <f t="shared" si="5"/>
        <v>0</v>
      </c>
      <c r="S21" s="24">
        <f t="shared" si="6"/>
        <v>0</v>
      </c>
      <c r="T21" s="24">
        <f t="shared" si="7"/>
        <v>0</v>
      </c>
      <c r="U21" s="24">
        <f t="shared" si="8"/>
        <v>0</v>
      </c>
      <c r="V21" s="24">
        <f t="shared" si="1"/>
        <v>28885.2</v>
      </c>
      <c r="W21" s="111">
        <v>0.721</v>
      </c>
      <c r="X21" s="24">
        <f t="shared" si="9"/>
        <v>20703.4</v>
      </c>
      <c r="Y21" s="24">
        <f t="shared" si="10"/>
        <v>122.9</v>
      </c>
      <c r="Z21" s="24">
        <f t="shared" si="11"/>
        <v>0</v>
      </c>
      <c r="AA21" s="24">
        <f t="shared" si="12"/>
        <v>0</v>
      </c>
      <c r="AB21" s="24">
        <f t="shared" si="13"/>
        <v>0</v>
      </c>
      <c r="AC21" s="24">
        <f t="shared" si="14"/>
        <v>0</v>
      </c>
      <c r="AD21" s="24">
        <f t="shared" si="15"/>
        <v>20826.300000000003</v>
      </c>
    </row>
    <row r="22" spans="1:30" s="23" customFormat="1" ht="19.5" customHeight="1">
      <c r="A22" s="42">
        <v>14</v>
      </c>
      <c r="B22" s="22" t="s">
        <v>50</v>
      </c>
      <c r="C22" s="124">
        <v>5</v>
      </c>
      <c r="D22" s="100">
        <v>21</v>
      </c>
      <c r="E22" s="98"/>
      <c r="F22" s="98"/>
      <c r="G22" s="98"/>
      <c r="H22" s="98"/>
      <c r="I22" s="98"/>
      <c r="J22" s="47">
        <v>59008</v>
      </c>
      <c r="K22" s="47">
        <v>4061</v>
      </c>
      <c r="L22" s="47">
        <f t="shared" si="2"/>
        <v>63069</v>
      </c>
      <c r="M22" s="45">
        <v>1.124</v>
      </c>
      <c r="N22" s="62">
        <f>ROUND(25/(D22+E22+F22+G22+H22+I22+'Основное-инклюзия'!D21+'Основное-инклюзия'!E21+'Основное-инклюзия'!F21)*5,3)</f>
        <v>5.435</v>
      </c>
      <c r="O22" s="47">
        <f t="shared" si="0"/>
        <v>350097</v>
      </c>
      <c r="P22" s="24">
        <f t="shared" si="3"/>
        <v>7352</v>
      </c>
      <c r="Q22" s="24">
        <f t="shared" si="4"/>
        <v>0</v>
      </c>
      <c r="R22" s="24">
        <f t="shared" si="5"/>
        <v>0</v>
      </c>
      <c r="S22" s="24">
        <f t="shared" si="6"/>
        <v>0</v>
      </c>
      <c r="T22" s="24">
        <f t="shared" si="7"/>
        <v>0</v>
      </c>
      <c r="U22" s="24">
        <f t="shared" si="8"/>
        <v>0</v>
      </c>
      <c r="V22" s="24">
        <f t="shared" si="1"/>
        <v>7352</v>
      </c>
      <c r="W22" s="111">
        <v>1.021</v>
      </c>
      <c r="X22" s="24">
        <v>7512.5</v>
      </c>
      <c r="Y22" s="24">
        <f t="shared" si="10"/>
        <v>0</v>
      </c>
      <c r="Z22" s="24">
        <f t="shared" si="11"/>
        <v>0</v>
      </c>
      <c r="AA22" s="24">
        <f t="shared" si="12"/>
        <v>0</v>
      </c>
      <c r="AB22" s="24">
        <f t="shared" si="13"/>
        <v>0</v>
      </c>
      <c r="AC22" s="24">
        <f t="shared" si="14"/>
        <v>0</v>
      </c>
      <c r="AD22" s="24">
        <f t="shared" si="15"/>
        <v>7512.5</v>
      </c>
    </row>
    <row r="23" spans="1:30" s="23" customFormat="1" ht="15.75">
      <c r="A23" s="42">
        <v>15</v>
      </c>
      <c r="B23" s="22" t="s">
        <v>51</v>
      </c>
      <c r="C23" s="124">
        <v>5</v>
      </c>
      <c r="D23" s="100">
        <v>220</v>
      </c>
      <c r="E23" s="98"/>
      <c r="F23" s="98"/>
      <c r="G23" s="98">
        <v>1</v>
      </c>
      <c r="H23" s="98"/>
      <c r="I23" s="98"/>
      <c r="J23" s="47">
        <v>59008</v>
      </c>
      <c r="K23" s="47">
        <v>4061</v>
      </c>
      <c r="L23" s="47">
        <f t="shared" si="2"/>
        <v>63069</v>
      </c>
      <c r="M23" s="45">
        <v>1.124</v>
      </c>
      <c r="N23" s="62">
        <f>ROUND(25/(D23+E23+F23+G23+H23+I23+'Основное-инклюзия'!D22+'Основное-инклюзия'!E22+'Основное-инклюзия'!F22)*10,3)</f>
        <v>1.116</v>
      </c>
      <c r="O23" s="47">
        <f t="shared" si="0"/>
        <v>77702</v>
      </c>
      <c r="P23" s="24">
        <f t="shared" si="3"/>
        <v>17094.4</v>
      </c>
      <c r="Q23" s="24">
        <f t="shared" si="4"/>
        <v>0</v>
      </c>
      <c r="R23" s="24">
        <f t="shared" si="5"/>
        <v>0</v>
      </c>
      <c r="S23" s="24">
        <f t="shared" si="6"/>
        <v>77.7</v>
      </c>
      <c r="T23" s="24">
        <f t="shared" si="7"/>
        <v>0</v>
      </c>
      <c r="U23" s="24">
        <f t="shared" si="8"/>
        <v>0</v>
      </c>
      <c r="V23" s="24">
        <f t="shared" si="1"/>
        <v>17172.100000000002</v>
      </c>
      <c r="W23" s="111">
        <v>0.885</v>
      </c>
      <c r="X23" s="24">
        <f t="shared" si="9"/>
        <v>15128.5</v>
      </c>
      <c r="Y23" s="24">
        <f t="shared" si="10"/>
        <v>0</v>
      </c>
      <c r="Z23" s="24">
        <f t="shared" si="11"/>
        <v>0</v>
      </c>
      <c r="AA23" s="24">
        <f t="shared" si="12"/>
        <v>68.8</v>
      </c>
      <c r="AB23" s="24">
        <f t="shared" si="13"/>
        <v>0</v>
      </c>
      <c r="AC23" s="24">
        <f t="shared" si="14"/>
        <v>0</v>
      </c>
      <c r="AD23" s="24">
        <f t="shared" si="15"/>
        <v>15197.3</v>
      </c>
    </row>
    <row r="24" spans="1:30" s="23" customFormat="1" ht="15.75" customHeight="1">
      <c r="A24" s="39">
        <v>16</v>
      </c>
      <c r="B24" s="22" t="s">
        <v>52</v>
      </c>
      <c r="C24" s="124">
        <v>5</v>
      </c>
      <c r="D24" s="100">
        <v>66</v>
      </c>
      <c r="E24" s="98"/>
      <c r="F24" s="98"/>
      <c r="G24" s="98"/>
      <c r="H24" s="98"/>
      <c r="I24" s="98"/>
      <c r="J24" s="47">
        <v>59008</v>
      </c>
      <c r="K24" s="47">
        <v>4061</v>
      </c>
      <c r="L24" s="47">
        <f t="shared" si="2"/>
        <v>63069</v>
      </c>
      <c r="M24" s="45">
        <v>1.124</v>
      </c>
      <c r="N24" s="62">
        <f>ROUND(25/(D24+E24+F24+G24+H24+I24+'Основное-инклюзия'!D23+'Основное-инклюзия'!E23+'Основное-инклюзия'!F23)*5,3)</f>
        <v>1.838</v>
      </c>
      <c r="O24" s="47">
        <f t="shared" si="0"/>
        <v>123238</v>
      </c>
      <c r="P24" s="24">
        <f t="shared" si="3"/>
        <v>8133.7</v>
      </c>
      <c r="Q24" s="24">
        <f t="shared" si="4"/>
        <v>0</v>
      </c>
      <c r="R24" s="24">
        <f t="shared" si="5"/>
        <v>0</v>
      </c>
      <c r="S24" s="24">
        <f t="shared" si="6"/>
        <v>0</v>
      </c>
      <c r="T24" s="24">
        <f t="shared" si="7"/>
        <v>0</v>
      </c>
      <c r="U24" s="24">
        <f t="shared" si="8"/>
        <v>0</v>
      </c>
      <c r="V24" s="24">
        <f t="shared" si="1"/>
        <v>8133.7</v>
      </c>
      <c r="W24" s="111">
        <v>0.92</v>
      </c>
      <c r="X24" s="24">
        <f t="shared" si="9"/>
        <v>7483</v>
      </c>
      <c r="Y24" s="24">
        <f t="shared" si="10"/>
        <v>0</v>
      </c>
      <c r="Z24" s="24">
        <f t="shared" si="11"/>
        <v>0</v>
      </c>
      <c r="AA24" s="24">
        <f t="shared" si="12"/>
        <v>0</v>
      </c>
      <c r="AB24" s="24">
        <f t="shared" si="13"/>
        <v>0</v>
      </c>
      <c r="AC24" s="24">
        <f t="shared" si="14"/>
        <v>0</v>
      </c>
      <c r="AD24" s="24">
        <f t="shared" si="15"/>
        <v>7483</v>
      </c>
    </row>
    <row r="25" spans="1:30" s="23" customFormat="1" ht="15.75">
      <c r="A25" s="42">
        <v>17</v>
      </c>
      <c r="B25" s="22" t="s">
        <v>53</v>
      </c>
      <c r="C25" s="124">
        <v>5</v>
      </c>
      <c r="D25" s="100">
        <v>46</v>
      </c>
      <c r="E25" s="98"/>
      <c r="F25" s="98"/>
      <c r="G25" s="98"/>
      <c r="H25" s="98"/>
      <c r="I25" s="98"/>
      <c r="J25" s="47">
        <v>59008</v>
      </c>
      <c r="K25" s="47">
        <v>4061</v>
      </c>
      <c r="L25" s="47">
        <f t="shared" si="2"/>
        <v>63069</v>
      </c>
      <c r="M25" s="45">
        <v>1.124</v>
      </c>
      <c r="N25" s="62">
        <f>ROUND(25/(D25+E25+F25+G25+H25+I25+'Основное-инклюзия'!D24+'Основное-инклюзия'!E24+'Основное-инклюзия'!F24)*5,3)</f>
        <v>2.66</v>
      </c>
      <c r="O25" s="47">
        <f t="shared" si="0"/>
        <v>175081</v>
      </c>
      <c r="P25" s="24">
        <f t="shared" si="3"/>
        <v>8053.7</v>
      </c>
      <c r="Q25" s="24">
        <f t="shared" si="4"/>
        <v>0</v>
      </c>
      <c r="R25" s="24">
        <f t="shared" si="5"/>
        <v>0</v>
      </c>
      <c r="S25" s="24">
        <f t="shared" si="6"/>
        <v>0</v>
      </c>
      <c r="T25" s="24">
        <f t="shared" si="7"/>
        <v>0</v>
      </c>
      <c r="U25" s="24">
        <f t="shared" si="8"/>
        <v>0</v>
      </c>
      <c r="V25" s="24">
        <f t="shared" si="1"/>
        <v>8053.7</v>
      </c>
      <c r="W25" s="111">
        <v>0.779</v>
      </c>
      <c r="X25" s="24">
        <v>6275.7</v>
      </c>
      <c r="Y25" s="24">
        <f t="shared" si="10"/>
        <v>0</v>
      </c>
      <c r="Z25" s="24">
        <f t="shared" si="11"/>
        <v>0</v>
      </c>
      <c r="AA25" s="24">
        <f t="shared" si="12"/>
        <v>0</v>
      </c>
      <c r="AB25" s="24">
        <f t="shared" si="13"/>
        <v>0</v>
      </c>
      <c r="AC25" s="24">
        <f t="shared" si="14"/>
        <v>0</v>
      </c>
      <c r="AD25" s="24">
        <f t="shared" si="15"/>
        <v>6275.7</v>
      </c>
    </row>
    <row r="26" spans="1:30" s="23" customFormat="1" ht="15.75">
      <c r="A26" s="42">
        <v>18</v>
      </c>
      <c r="B26" s="22" t="s">
        <v>54</v>
      </c>
      <c r="C26" s="124">
        <v>5</v>
      </c>
      <c r="D26" s="100">
        <v>355</v>
      </c>
      <c r="E26" s="98">
        <v>1</v>
      </c>
      <c r="F26" s="98"/>
      <c r="G26" s="98"/>
      <c r="H26" s="98"/>
      <c r="I26" s="98"/>
      <c r="J26" s="47">
        <v>59008</v>
      </c>
      <c r="K26" s="47">
        <v>4061</v>
      </c>
      <c r="L26" s="47">
        <f t="shared" si="2"/>
        <v>63069</v>
      </c>
      <c r="M26" s="45">
        <v>1.124</v>
      </c>
      <c r="N26" s="62">
        <f>ROUND(25/(D26+E26+F26+G26+H26+I26+'Основное-инклюзия'!D25+'Основное-инклюзия'!E25+'Основное-инклюзия'!F25)*16,3)</f>
        <v>1.117</v>
      </c>
      <c r="O26" s="47">
        <f t="shared" si="0"/>
        <v>77765</v>
      </c>
      <c r="P26" s="24">
        <f t="shared" si="3"/>
        <v>27606.6</v>
      </c>
      <c r="Q26" s="24">
        <f t="shared" si="4"/>
        <v>77.8</v>
      </c>
      <c r="R26" s="24">
        <f t="shared" si="5"/>
        <v>0</v>
      </c>
      <c r="S26" s="24">
        <f t="shared" si="6"/>
        <v>0</v>
      </c>
      <c r="T26" s="24">
        <f t="shared" si="7"/>
        <v>0</v>
      </c>
      <c r="U26" s="24">
        <f t="shared" si="8"/>
        <v>0</v>
      </c>
      <c r="V26" s="24">
        <f t="shared" si="1"/>
        <v>27684.399999999998</v>
      </c>
      <c r="W26" s="111">
        <v>0.937</v>
      </c>
      <c r="X26" s="24">
        <f t="shared" si="9"/>
        <v>25867.4</v>
      </c>
      <c r="Y26" s="24">
        <f t="shared" si="10"/>
        <v>72.9</v>
      </c>
      <c r="Z26" s="24">
        <f t="shared" si="11"/>
        <v>0</v>
      </c>
      <c r="AA26" s="24">
        <f t="shared" si="12"/>
        <v>0</v>
      </c>
      <c r="AB26" s="24">
        <f t="shared" si="13"/>
        <v>0</v>
      </c>
      <c r="AC26" s="24">
        <f t="shared" si="14"/>
        <v>0</v>
      </c>
      <c r="AD26" s="24">
        <f t="shared" si="15"/>
        <v>25940.300000000003</v>
      </c>
    </row>
    <row r="27" spans="1:30" s="23" customFormat="1" ht="15.75">
      <c r="A27" s="39">
        <v>19</v>
      </c>
      <c r="B27" s="22" t="s">
        <v>55</v>
      </c>
      <c r="C27" s="124">
        <v>5</v>
      </c>
      <c r="D27" s="100">
        <v>40</v>
      </c>
      <c r="E27" s="100"/>
      <c r="F27" s="100"/>
      <c r="G27" s="100"/>
      <c r="H27" s="100"/>
      <c r="I27" s="100"/>
      <c r="J27" s="47">
        <v>59008</v>
      </c>
      <c r="K27" s="47">
        <v>4061</v>
      </c>
      <c r="L27" s="47">
        <f t="shared" si="2"/>
        <v>63069</v>
      </c>
      <c r="M27" s="45">
        <v>1.124</v>
      </c>
      <c r="N27" s="62">
        <f>ROUND(25/(D27+E27+F27+G27+H27+I27+'Основное-инклюзия'!D26+'Основное-инклюзия'!E26+'Основное-инклюзия'!F26)*5,3)</f>
        <v>3.125</v>
      </c>
      <c r="O27" s="47">
        <f t="shared" si="0"/>
        <v>204408</v>
      </c>
      <c r="P27" s="24">
        <f t="shared" si="3"/>
        <v>8176.3</v>
      </c>
      <c r="Q27" s="24">
        <f t="shared" si="4"/>
        <v>0</v>
      </c>
      <c r="R27" s="24">
        <f t="shared" si="5"/>
        <v>0</v>
      </c>
      <c r="S27" s="24">
        <f t="shared" si="6"/>
        <v>0</v>
      </c>
      <c r="T27" s="24">
        <f t="shared" si="7"/>
        <v>0</v>
      </c>
      <c r="U27" s="24">
        <f t="shared" si="8"/>
        <v>0</v>
      </c>
      <c r="V27" s="24">
        <f t="shared" si="1"/>
        <v>8176.3</v>
      </c>
      <c r="W27" s="111">
        <v>0.909</v>
      </c>
      <c r="X27" s="24">
        <v>7436.8</v>
      </c>
      <c r="Y27" s="24">
        <f t="shared" si="10"/>
        <v>0</v>
      </c>
      <c r="Z27" s="24">
        <f t="shared" si="11"/>
        <v>0</v>
      </c>
      <c r="AA27" s="24">
        <f t="shared" si="12"/>
        <v>0</v>
      </c>
      <c r="AB27" s="24">
        <f t="shared" si="13"/>
        <v>0</v>
      </c>
      <c r="AC27" s="24">
        <f t="shared" si="14"/>
        <v>0</v>
      </c>
      <c r="AD27" s="24">
        <f t="shared" si="15"/>
        <v>7436.8</v>
      </c>
    </row>
    <row r="28" spans="1:30" s="23" customFormat="1" ht="15" customHeight="1">
      <c r="A28" s="42">
        <v>20</v>
      </c>
      <c r="B28" s="22" t="s">
        <v>56</v>
      </c>
      <c r="C28" s="124">
        <v>5</v>
      </c>
      <c r="D28" s="100">
        <v>133</v>
      </c>
      <c r="E28" s="100"/>
      <c r="F28" s="100"/>
      <c r="G28" s="100"/>
      <c r="H28" s="100"/>
      <c r="I28" s="100"/>
      <c r="J28" s="47">
        <v>59008</v>
      </c>
      <c r="K28" s="47">
        <v>4061</v>
      </c>
      <c r="L28" s="47">
        <f t="shared" si="2"/>
        <v>63069</v>
      </c>
      <c r="M28" s="45">
        <v>1.124</v>
      </c>
      <c r="N28" s="62">
        <f>ROUND(25/(D28+E28+F28+G28+H28+I28+'Основное-инклюзия'!D27+'Основное-инклюзия'!E27+'Основное-инклюзия'!F27)*7,3)</f>
        <v>1.306</v>
      </c>
      <c r="O28" s="47">
        <f t="shared" si="0"/>
        <v>89685</v>
      </c>
      <c r="P28" s="24">
        <f t="shared" si="3"/>
        <v>11928.1</v>
      </c>
      <c r="Q28" s="24">
        <f t="shared" si="4"/>
        <v>0</v>
      </c>
      <c r="R28" s="24">
        <f t="shared" si="5"/>
        <v>0</v>
      </c>
      <c r="S28" s="24">
        <f t="shared" si="6"/>
        <v>0</v>
      </c>
      <c r="T28" s="24">
        <f t="shared" si="7"/>
        <v>0</v>
      </c>
      <c r="U28" s="24">
        <f t="shared" si="8"/>
        <v>0</v>
      </c>
      <c r="V28" s="24">
        <f t="shared" si="1"/>
        <v>11928.1</v>
      </c>
      <c r="W28" s="111">
        <v>0.833</v>
      </c>
      <c r="X28" s="24">
        <f t="shared" si="9"/>
        <v>9936.1</v>
      </c>
      <c r="Y28" s="24">
        <f t="shared" si="10"/>
        <v>0</v>
      </c>
      <c r="Z28" s="24">
        <f t="shared" si="11"/>
        <v>0</v>
      </c>
      <c r="AA28" s="24">
        <f t="shared" si="12"/>
        <v>0</v>
      </c>
      <c r="AB28" s="24">
        <f t="shared" si="13"/>
        <v>0</v>
      </c>
      <c r="AC28" s="24">
        <f t="shared" si="14"/>
        <v>0</v>
      </c>
      <c r="AD28" s="24">
        <f t="shared" si="15"/>
        <v>9936.1</v>
      </c>
    </row>
    <row r="29" spans="1:30" s="23" customFormat="1" ht="18.75" customHeight="1">
      <c r="A29" s="42">
        <v>21</v>
      </c>
      <c r="B29" s="22" t="s">
        <v>57</v>
      </c>
      <c r="C29" s="124">
        <v>5</v>
      </c>
      <c r="D29" s="100">
        <v>40</v>
      </c>
      <c r="E29" s="98"/>
      <c r="F29" s="100"/>
      <c r="G29" s="100">
        <v>1</v>
      </c>
      <c r="H29" s="100"/>
      <c r="I29" s="100"/>
      <c r="J29" s="47">
        <v>59008</v>
      </c>
      <c r="K29" s="47">
        <v>4061</v>
      </c>
      <c r="L29" s="47">
        <f t="shared" si="2"/>
        <v>63069</v>
      </c>
      <c r="M29" s="45">
        <v>1.124</v>
      </c>
      <c r="N29" s="62">
        <f>ROUND(25/(D29+E29+F29+G29+H29+I29+'Основное-инклюзия'!D28+'Основное-инклюзия'!E28+'Основное-инклюзия'!F28)*5,3)</f>
        <v>3.049</v>
      </c>
      <c r="O29" s="47">
        <f t="shared" si="0"/>
        <v>199614</v>
      </c>
      <c r="P29" s="24">
        <f t="shared" si="3"/>
        <v>7984.6</v>
      </c>
      <c r="Q29" s="24">
        <f t="shared" si="4"/>
        <v>0</v>
      </c>
      <c r="R29" s="24">
        <f t="shared" si="5"/>
        <v>0</v>
      </c>
      <c r="S29" s="24">
        <f t="shared" si="6"/>
        <v>199.6</v>
      </c>
      <c r="T29" s="24">
        <f t="shared" si="7"/>
        <v>0</v>
      </c>
      <c r="U29" s="24">
        <f t="shared" si="8"/>
        <v>0</v>
      </c>
      <c r="V29" s="24">
        <f t="shared" si="1"/>
        <v>8184.200000000001</v>
      </c>
      <c r="W29" s="111">
        <v>0.986</v>
      </c>
      <c r="X29" s="24">
        <f t="shared" si="9"/>
        <v>7872.8</v>
      </c>
      <c r="Y29" s="24">
        <f t="shared" si="10"/>
        <v>0</v>
      </c>
      <c r="Z29" s="24">
        <f t="shared" si="11"/>
        <v>0</v>
      </c>
      <c r="AA29" s="24">
        <f t="shared" si="12"/>
        <v>196.8</v>
      </c>
      <c r="AB29" s="24">
        <f t="shared" si="13"/>
        <v>0</v>
      </c>
      <c r="AC29" s="24">
        <f t="shared" si="14"/>
        <v>0</v>
      </c>
      <c r="AD29" s="24">
        <f t="shared" si="15"/>
        <v>8069.6</v>
      </c>
    </row>
    <row r="30" spans="1:30" s="23" customFormat="1" ht="15.75">
      <c r="A30" s="39">
        <v>22</v>
      </c>
      <c r="B30" s="22" t="s">
        <v>58</v>
      </c>
      <c r="C30" s="124">
        <v>5</v>
      </c>
      <c r="D30" s="100">
        <v>12</v>
      </c>
      <c r="E30" s="98"/>
      <c r="F30" s="100"/>
      <c r="G30" s="100"/>
      <c r="H30" s="100"/>
      <c r="I30" s="100"/>
      <c r="J30" s="47">
        <v>59008</v>
      </c>
      <c r="K30" s="47">
        <v>4061</v>
      </c>
      <c r="L30" s="47">
        <f t="shared" si="2"/>
        <v>63069</v>
      </c>
      <c r="M30" s="45">
        <v>1.124</v>
      </c>
      <c r="N30" s="62">
        <f>ROUND(25/(D30+E30+F30+G30+H30+I30+'Основное-инклюзия'!D29+'Основное-инклюзия'!E29+'Основное-инклюзия'!F29)*4,3)</f>
        <v>8.333</v>
      </c>
      <c r="O30" s="47">
        <f t="shared" si="0"/>
        <v>532871</v>
      </c>
      <c r="P30" s="24">
        <f t="shared" si="3"/>
        <v>6394.5</v>
      </c>
      <c r="Q30" s="24">
        <f t="shared" si="4"/>
        <v>0</v>
      </c>
      <c r="R30" s="24">
        <f t="shared" si="5"/>
        <v>0</v>
      </c>
      <c r="S30" s="24">
        <f t="shared" si="6"/>
        <v>0</v>
      </c>
      <c r="T30" s="24">
        <f t="shared" si="7"/>
        <v>0</v>
      </c>
      <c r="U30" s="24">
        <f t="shared" si="8"/>
        <v>0</v>
      </c>
      <c r="V30" s="24">
        <f t="shared" si="1"/>
        <v>6394.5</v>
      </c>
      <c r="W30" s="111">
        <v>0.813</v>
      </c>
      <c r="X30" s="24">
        <f>ROUND(P30*W30,1)-1.7</f>
        <v>5197</v>
      </c>
      <c r="Y30" s="24">
        <f t="shared" si="10"/>
        <v>0</v>
      </c>
      <c r="Z30" s="24">
        <f t="shared" si="11"/>
        <v>0</v>
      </c>
      <c r="AA30" s="24">
        <f t="shared" si="12"/>
        <v>0</v>
      </c>
      <c r="AB30" s="24">
        <f t="shared" si="13"/>
        <v>0</v>
      </c>
      <c r="AC30" s="24">
        <f t="shared" si="14"/>
        <v>0</v>
      </c>
      <c r="AD30" s="24">
        <f t="shared" si="15"/>
        <v>5197</v>
      </c>
    </row>
    <row r="31" spans="1:30" s="23" customFormat="1" ht="15.75">
      <c r="A31" s="42">
        <v>23</v>
      </c>
      <c r="B31" s="22" t="s">
        <v>59</v>
      </c>
      <c r="C31" s="124">
        <v>5</v>
      </c>
      <c r="D31" s="100">
        <v>14</v>
      </c>
      <c r="E31" s="98"/>
      <c r="F31" s="100"/>
      <c r="G31" s="100"/>
      <c r="H31" s="100"/>
      <c r="I31" s="100"/>
      <c r="J31" s="47">
        <v>59008</v>
      </c>
      <c r="K31" s="47">
        <v>4061</v>
      </c>
      <c r="L31" s="47">
        <f t="shared" si="2"/>
        <v>63069</v>
      </c>
      <c r="M31" s="45">
        <v>1.124</v>
      </c>
      <c r="N31" s="62">
        <f>ROUND(25/(D31+E31+F31+G31+H31+I31+'Основное-инклюзия'!D30+'Основное-инклюзия'!E30+'Основное-инклюзия'!F30)*5,3)</f>
        <v>7.813</v>
      </c>
      <c r="O31" s="47">
        <f t="shared" si="0"/>
        <v>500075</v>
      </c>
      <c r="P31" s="24">
        <f t="shared" si="3"/>
        <v>7001.1</v>
      </c>
      <c r="Q31" s="24">
        <f t="shared" si="4"/>
        <v>0</v>
      </c>
      <c r="R31" s="24">
        <f t="shared" si="5"/>
        <v>0</v>
      </c>
      <c r="S31" s="24">
        <f t="shared" si="6"/>
        <v>0</v>
      </c>
      <c r="T31" s="24">
        <f t="shared" si="7"/>
        <v>0</v>
      </c>
      <c r="U31" s="24">
        <f t="shared" si="8"/>
        <v>0</v>
      </c>
      <c r="V31" s="24">
        <f t="shared" si="1"/>
        <v>7001.1</v>
      </c>
      <c r="W31" s="111">
        <v>1.088</v>
      </c>
      <c r="X31" s="24">
        <f>ROUND(P31*W31,1)+0.5</f>
        <v>7617.7</v>
      </c>
      <c r="Y31" s="24">
        <f t="shared" si="10"/>
        <v>0</v>
      </c>
      <c r="Z31" s="24">
        <f t="shared" si="11"/>
        <v>0</v>
      </c>
      <c r="AA31" s="24">
        <f t="shared" si="12"/>
        <v>0</v>
      </c>
      <c r="AB31" s="24">
        <f t="shared" si="13"/>
        <v>0</v>
      </c>
      <c r="AC31" s="24">
        <f t="shared" si="14"/>
        <v>0</v>
      </c>
      <c r="AD31" s="24">
        <f t="shared" si="15"/>
        <v>7617.7</v>
      </c>
    </row>
    <row r="32" spans="1:30" s="23" customFormat="1" ht="18" customHeight="1">
      <c r="A32" s="42">
        <v>24</v>
      </c>
      <c r="B32" s="22" t="s">
        <v>60</v>
      </c>
      <c r="C32" s="124">
        <v>5</v>
      </c>
      <c r="D32" s="103">
        <v>48</v>
      </c>
      <c r="E32" s="104"/>
      <c r="F32" s="98"/>
      <c r="G32" s="98"/>
      <c r="H32" s="98"/>
      <c r="I32" s="98"/>
      <c r="J32" s="47">
        <v>59008</v>
      </c>
      <c r="K32" s="47">
        <v>4061</v>
      </c>
      <c r="L32" s="47">
        <f t="shared" si="2"/>
        <v>63069</v>
      </c>
      <c r="M32" s="45">
        <v>1.124</v>
      </c>
      <c r="N32" s="62">
        <f>ROUND(25/(D32+E32+F32+G32+H32+I32+'Основное-инклюзия'!D31+'Основное-инклюзия'!E31+'Основное-инклюзия'!F31)*5,3)</f>
        <v>2.5</v>
      </c>
      <c r="O32" s="47">
        <f t="shared" si="0"/>
        <v>164989</v>
      </c>
      <c r="P32" s="24">
        <f t="shared" si="3"/>
        <v>7919.5</v>
      </c>
      <c r="Q32" s="24">
        <f t="shared" si="4"/>
        <v>0</v>
      </c>
      <c r="R32" s="24">
        <f t="shared" si="5"/>
        <v>0</v>
      </c>
      <c r="S32" s="24">
        <f t="shared" si="6"/>
        <v>0</v>
      </c>
      <c r="T32" s="24">
        <f t="shared" si="7"/>
        <v>0</v>
      </c>
      <c r="U32" s="24">
        <f t="shared" si="8"/>
        <v>0</v>
      </c>
      <c r="V32" s="24">
        <f t="shared" si="1"/>
        <v>7919.5</v>
      </c>
      <c r="W32" s="111">
        <v>0.817</v>
      </c>
      <c r="X32" s="24">
        <f t="shared" si="9"/>
        <v>6470.2</v>
      </c>
      <c r="Y32" s="24">
        <f t="shared" si="10"/>
        <v>0</v>
      </c>
      <c r="Z32" s="24">
        <f t="shared" si="11"/>
        <v>0</v>
      </c>
      <c r="AA32" s="24">
        <f t="shared" si="12"/>
        <v>0</v>
      </c>
      <c r="AB32" s="24">
        <f t="shared" si="13"/>
        <v>0</v>
      </c>
      <c r="AC32" s="24">
        <f t="shared" si="14"/>
        <v>0</v>
      </c>
      <c r="AD32" s="24">
        <f t="shared" si="15"/>
        <v>6470.2</v>
      </c>
    </row>
    <row r="33" spans="1:30" s="23" customFormat="1" ht="24" customHeight="1">
      <c r="A33" s="39">
        <v>25</v>
      </c>
      <c r="B33" s="22" t="s">
        <v>61</v>
      </c>
      <c r="C33" s="124">
        <v>5</v>
      </c>
      <c r="D33" s="100">
        <v>62</v>
      </c>
      <c r="E33" s="98"/>
      <c r="F33" s="98"/>
      <c r="G33" s="98"/>
      <c r="H33" s="98"/>
      <c r="I33" s="98"/>
      <c r="J33" s="47">
        <v>59008</v>
      </c>
      <c r="K33" s="47">
        <v>4061</v>
      </c>
      <c r="L33" s="47">
        <f t="shared" si="2"/>
        <v>63069</v>
      </c>
      <c r="M33" s="45">
        <v>1.124</v>
      </c>
      <c r="N33" s="62">
        <f>ROUND(25/(D33+E33+F33+G33+H33+I33+'Основное-инклюзия'!D32+'Основное-инклюзия'!E32+'Основное-инклюзия'!F32)*5,3)</f>
        <v>2.016</v>
      </c>
      <c r="O33" s="47">
        <f t="shared" si="0"/>
        <v>134464</v>
      </c>
      <c r="P33" s="24">
        <f t="shared" si="3"/>
        <v>8336.8</v>
      </c>
      <c r="Q33" s="24">
        <f t="shared" si="4"/>
        <v>0</v>
      </c>
      <c r="R33" s="24">
        <f t="shared" si="5"/>
        <v>0</v>
      </c>
      <c r="S33" s="24">
        <f t="shared" si="6"/>
        <v>0</v>
      </c>
      <c r="T33" s="24">
        <f t="shared" si="7"/>
        <v>0</v>
      </c>
      <c r="U33" s="24">
        <f t="shared" si="8"/>
        <v>0</v>
      </c>
      <c r="V33" s="24">
        <f t="shared" si="1"/>
        <v>8336.8</v>
      </c>
      <c r="W33" s="111">
        <v>0.899</v>
      </c>
      <c r="X33" s="24">
        <f t="shared" si="9"/>
        <v>7494.8</v>
      </c>
      <c r="Y33" s="24">
        <f t="shared" si="10"/>
        <v>0</v>
      </c>
      <c r="Z33" s="24">
        <f t="shared" si="11"/>
        <v>0</v>
      </c>
      <c r="AA33" s="24">
        <f t="shared" si="12"/>
        <v>0</v>
      </c>
      <c r="AB33" s="24">
        <f t="shared" si="13"/>
        <v>0</v>
      </c>
      <c r="AC33" s="24">
        <f t="shared" si="14"/>
        <v>0</v>
      </c>
      <c r="AD33" s="24">
        <f t="shared" si="15"/>
        <v>7494.8</v>
      </c>
    </row>
    <row r="34" spans="1:30" s="23" customFormat="1" ht="37.5" customHeight="1">
      <c r="A34" s="42">
        <v>26</v>
      </c>
      <c r="B34" s="22" t="s">
        <v>62</v>
      </c>
      <c r="C34" s="124">
        <v>5</v>
      </c>
      <c r="D34" s="100">
        <v>25</v>
      </c>
      <c r="E34" s="98"/>
      <c r="F34" s="98"/>
      <c r="G34" s="98"/>
      <c r="H34" s="98"/>
      <c r="I34" s="98"/>
      <c r="J34" s="47">
        <v>59008</v>
      </c>
      <c r="K34" s="47">
        <v>4061</v>
      </c>
      <c r="L34" s="47">
        <f t="shared" si="2"/>
        <v>63069</v>
      </c>
      <c r="M34" s="45">
        <v>1.124</v>
      </c>
      <c r="N34" s="62">
        <f>ROUND(25/(D34+E34+F34+G34+H34+I34+'Основное-инклюзия'!D33+'Основное-инклюзия'!E33+'Основное-инклюзия'!F33)*5,3)</f>
        <v>5</v>
      </c>
      <c r="O34" s="47">
        <f t="shared" si="0"/>
        <v>322662</v>
      </c>
      <c r="P34" s="24">
        <f t="shared" si="3"/>
        <v>8066.6</v>
      </c>
      <c r="Q34" s="24">
        <f t="shared" si="4"/>
        <v>0</v>
      </c>
      <c r="R34" s="24">
        <f t="shared" si="5"/>
        <v>0</v>
      </c>
      <c r="S34" s="24">
        <f t="shared" si="6"/>
        <v>0</v>
      </c>
      <c r="T34" s="24">
        <f t="shared" si="7"/>
        <v>0</v>
      </c>
      <c r="U34" s="24">
        <f t="shared" si="8"/>
        <v>0</v>
      </c>
      <c r="V34" s="24">
        <f t="shared" si="1"/>
        <v>8066.6</v>
      </c>
      <c r="W34" s="111">
        <v>0.777</v>
      </c>
      <c r="X34" s="24">
        <v>6268.2</v>
      </c>
      <c r="Y34" s="24">
        <f t="shared" si="10"/>
        <v>0</v>
      </c>
      <c r="Z34" s="24">
        <f t="shared" si="11"/>
        <v>0</v>
      </c>
      <c r="AA34" s="24">
        <f t="shared" si="12"/>
        <v>0</v>
      </c>
      <c r="AB34" s="24">
        <f t="shared" si="13"/>
        <v>0</v>
      </c>
      <c r="AC34" s="24">
        <f t="shared" si="14"/>
        <v>0</v>
      </c>
      <c r="AD34" s="24">
        <f t="shared" si="15"/>
        <v>6268.2</v>
      </c>
    </row>
    <row r="35" spans="1:30" s="23" customFormat="1" ht="18.75" customHeight="1">
      <c r="A35" s="42">
        <v>27</v>
      </c>
      <c r="B35" s="22" t="s">
        <v>63</v>
      </c>
      <c r="C35" s="124">
        <v>5</v>
      </c>
      <c r="D35" s="100">
        <v>36</v>
      </c>
      <c r="E35" s="98"/>
      <c r="F35" s="98"/>
      <c r="G35" s="98"/>
      <c r="H35" s="98"/>
      <c r="I35" s="98"/>
      <c r="J35" s="47">
        <v>59008</v>
      </c>
      <c r="K35" s="47">
        <v>4061</v>
      </c>
      <c r="L35" s="47">
        <f t="shared" si="2"/>
        <v>63069</v>
      </c>
      <c r="M35" s="45">
        <v>1.124</v>
      </c>
      <c r="N35" s="62">
        <f>ROUND(25/(D35+E35+F35+G35+H35+I35+'Основное-инклюзия'!D34+'Основное-инклюзия'!E34+'Основное-инклюзия'!F34)*5,3)</f>
        <v>3.378</v>
      </c>
      <c r="O35" s="47">
        <f t="shared" si="0"/>
        <v>220364</v>
      </c>
      <c r="P35" s="24">
        <f t="shared" si="3"/>
        <v>7933.1</v>
      </c>
      <c r="Q35" s="24">
        <f t="shared" si="4"/>
        <v>0</v>
      </c>
      <c r="R35" s="24">
        <f t="shared" si="5"/>
        <v>0</v>
      </c>
      <c r="S35" s="24">
        <f t="shared" si="6"/>
        <v>0</v>
      </c>
      <c r="T35" s="24">
        <f t="shared" si="7"/>
        <v>0</v>
      </c>
      <c r="U35" s="24">
        <f t="shared" si="8"/>
        <v>0</v>
      </c>
      <c r="V35" s="24">
        <f t="shared" si="1"/>
        <v>7933.1</v>
      </c>
      <c r="W35" s="111">
        <v>0.882</v>
      </c>
      <c r="X35" s="24">
        <f t="shared" si="9"/>
        <v>6997</v>
      </c>
      <c r="Y35" s="24">
        <f t="shared" si="10"/>
        <v>0</v>
      </c>
      <c r="Z35" s="24">
        <f t="shared" si="11"/>
        <v>0</v>
      </c>
      <c r="AA35" s="24">
        <f t="shared" si="12"/>
        <v>0</v>
      </c>
      <c r="AB35" s="24">
        <f t="shared" si="13"/>
        <v>0</v>
      </c>
      <c r="AC35" s="24">
        <f t="shared" si="14"/>
        <v>0</v>
      </c>
      <c r="AD35" s="24">
        <f t="shared" si="15"/>
        <v>6997</v>
      </c>
    </row>
    <row r="36" spans="1:30" s="23" customFormat="1" ht="32.25" customHeight="1">
      <c r="A36" s="39">
        <v>28</v>
      </c>
      <c r="B36" s="22" t="s">
        <v>64</v>
      </c>
      <c r="C36" s="124">
        <v>5</v>
      </c>
      <c r="D36" s="100">
        <v>18</v>
      </c>
      <c r="E36" s="98"/>
      <c r="F36" s="98"/>
      <c r="G36" s="98"/>
      <c r="H36" s="98"/>
      <c r="I36" s="98"/>
      <c r="J36" s="47">
        <v>59008</v>
      </c>
      <c r="K36" s="47">
        <v>4061</v>
      </c>
      <c r="L36" s="47">
        <f t="shared" si="2"/>
        <v>63069</v>
      </c>
      <c r="M36" s="45">
        <v>1.124</v>
      </c>
      <c r="N36" s="62">
        <f>ROUND(25/(D36+E36+F36+G36+H36+I36+'Основное-инклюзия'!D35+'Основное-инклюзия'!E35+'Основное-инклюзия'!F35)*5,3)</f>
        <v>6.944</v>
      </c>
      <c r="O36" s="47">
        <f t="shared" si="0"/>
        <v>445268</v>
      </c>
      <c r="P36" s="24">
        <f t="shared" si="3"/>
        <v>8014.8</v>
      </c>
      <c r="Q36" s="24">
        <f t="shared" si="4"/>
        <v>0</v>
      </c>
      <c r="R36" s="24">
        <f t="shared" si="5"/>
        <v>0</v>
      </c>
      <c r="S36" s="24">
        <f t="shared" si="6"/>
        <v>0</v>
      </c>
      <c r="T36" s="24">
        <f t="shared" si="7"/>
        <v>0</v>
      </c>
      <c r="U36" s="24">
        <f t="shared" si="8"/>
        <v>0</v>
      </c>
      <c r="V36" s="24">
        <f>SUM(P36:U36)</f>
        <v>8014.8</v>
      </c>
      <c r="W36" s="111">
        <v>0.824</v>
      </c>
      <c r="X36" s="24">
        <v>6603.8</v>
      </c>
      <c r="Y36" s="24">
        <f t="shared" si="10"/>
        <v>0</v>
      </c>
      <c r="Z36" s="24">
        <f t="shared" si="11"/>
        <v>0</v>
      </c>
      <c r="AA36" s="24">
        <f t="shared" si="12"/>
        <v>0</v>
      </c>
      <c r="AB36" s="24">
        <f t="shared" si="13"/>
        <v>0</v>
      </c>
      <c r="AC36" s="24">
        <f t="shared" si="14"/>
        <v>0</v>
      </c>
      <c r="AD36" s="24">
        <f t="shared" si="15"/>
        <v>6603.8</v>
      </c>
    </row>
    <row r="37" spans="1:30" s="23" customFormat="1" ht="31.5">
      <c r="A37" s="42">
        <v>29</v>
      </c>
      <c r="B37" s="22" t="s">
        <v>65</v>
      </c>
      <c r="C37" s="124">
        <v>5</v>
      </c>
      <c r="D37" s="100">
        <v>39</v>
      </c>
      <c r="E37" s="100"/>
      <c r="F37" s="100"/>
      <c r="G37" s="100"/>
      <c r="H37" s="100"/>
      <c r="I37" s="100"/>
      <c r="J37" s="47">
        <v>59008</v>
      </c>
      <c r="K37" s="47">
        <v>4061</v>
      </c>
      <c r="L37" s="47">
        <f t="shared" si="2"/>
        <v>63069</v>
      </c>
      <c r="M37" s="45">
        <v>1.124</v>
      </c>
      <c r="N37" s="62">
        <f>ROUND(25/(D37+E37+F37+G37+H37+I37+'Основное-инклюзия'!D36+'Основное-инклюзия'!E36+'Основное-инклюзия'!F36)*5,3)</f>
        <v>3.205</v>
      </c>
      <c r="O37" s="47">
        <f t="shared" si="0"/>
        <v>209453</v>
      </c>
      <c r="P37" s="24">
        <f t="shared" si="3"/>
        <v>8168.7</v>
      </c>
      <c r="Q37" s="24">
        <f t="shared" si="4"/>
        <v>0</v>
      </c>
      <c r="R37" s="24">
        <f t="shared" si="5"/>
        <v>0</v>
      </c>
      <c r="S37" s="24">
        <f t="shared" si="6"/>
        <v>0</v>
      </c>
      <c r="T37" s="24">
        <f t="shared" si="7"/>
        <v>0</v>
      </c>
      <c r="U37" s="24">
        <f t="shared" si="8"/>
        <v>0</v>
      </c>
      <c r="V37" s="24">
        <f t="shared" si="1"/>
        <v>8168.7</v>
      </c>
      <c r="W37" s="111">
        <v>0.933</v>
      </c>
      <c r="X37" s="24">
        <f t="shared" si="9"/>
        <v>7621.4</v>
      </c>
      <c r="Y37" s="24">
        <f t="shared" si="10"/>
        <v>0</v>
      </c>
      <c r="Z37" s="24">
        <f t="shared" si="11"/>
        <v>0</v>
      </c>
      <c r="AA37" s="24">
        <f t="shared" si="12"/>
        <v>0</v>
      </c>
      <c r="AB37" s="24">
        <f t="shared" si="13"/>
        <v>0</v>
      </c>
      <c r="AC37" s="24">
        <f t="shared" si="14"/>
        <v>0</v>
      </c>
      <c r="AD37" s="24">
        <f t="shared" si="15"/>
        <v>7621.4</v>
      </c>
    </row>
    <row r="38" spans="1:30" s="23" customFormat="1" ht="15.75">
      <c r="A38" s="42">
        <v>30</v>
      </c>
      <c r="B38" s="22" t="s">
        <v>66</v>
      </c>
      <c r="C38" s="124">
        <v>5</v>
      </c>
      <c r="D38" s="100">
        <v>42</v>
      </c>
      <c r="E38" s="100"/>
      <c r="F38" s="100"/>
      <c r="G38" s="100"/>
      <c r="H38" s="100"/>
      <c r="I38" s="100"/>
      <c r="J38" s="47">
        <v>59008</v>
      </c>
      <c r="K38" s="47">
        <v>4061</v>
      </c>
      <c r="L38" s="47">
        <f t="shared" si="2"/>
        <v>63069</v>
      </c>
      <c r="M38" s="45">
        <v>1.124</v>
      </c>
      <c r="N38" s="62">
        <f>ROUND(25/(D38+E38+F38+G38+H38+I38+'Основное-инклюзия'!D37+'Основное-инклюзия'!E37+'Основное-инклюзия'!F37)*5,3)</f>
        <v>2.976</v>
      </c>
      <c r="O38" s="47">
        <f t="shared" si="0"/>
        <v>195010</v>
      </c>
      <c r="P38" s="24">
        <f t="shared" si="3"/>
        <v>8190.4</v>
      </c>
      <c r="Q38" s="24">
        <f t="shared" si="4"/>
        <v>0</v>
      </c>
      <c r="R38" s="24">
        <f t="shared" si="5"/>
        <v>0</v>
      </c>
      <c r="S38" s="24">
        <f t="shared" si="6"/>
        <v>0</v>
      </c>
      <c r="T38" s="24">
        <f t="shared" si="7"/>
        <v>0</v>
      </c>
      <c r="U38" s="24">
        <f t="shared" si="8"/>
        <v>0</v>
      </c>
      <c r="V38" s="24">
        <f t="shared" si="1"/>
        <v>8190.4</v>
      </c>
      <c r="W38" s="111">
        <v>0.917</v>
      </c>
      <c r="X38" s="24">
        <f>ROUND(P38*W38,1)-6.2</f>
        <v>7504.400000000001</v>
      </c>
      <c r="Y38" s="24">
        <f t="shared" si="10"/>
        <v>0</v>
      </c>
      <c r="Z38" s="24">
        <f t="shared" si="11"/>
        <v>0</v>
      </c>
      <c r="AA38" s="24">
        <f t="shared" si="12"/>
        <v>0</v>
      </c>
      <c r="AB38" s="24">
        <f t="shared" si="13"/>
        <v>0</v>
      </c>
      <c r="AC38" s="24">
        <f t="shared" si="14"/>
        <v>0</v>
      </c>
      <c r="AD38" s="24">
        <f t="shared" si="15"/>
        <v>7504.400000000001</v>
      </c>
    </row>
    <row r="39" spans="1:30" s="23" customFormat="1" ht="31.5">
      <c r="A39" s="39">
        <v>31</v>
      </c>
      <c r="B39" s="22" t="s">
        <v>67</v>
      </c>
      <c r="C39" s="124">
        <v>5</v>
      </c>
      <c r="D39" s="100">
        <v>17</v>
      </c>
      <c r="E39" s="100"/>
      <c r="F39" s="100"/>
      <c r="G39" s="100"/>
      <c r="H39" s="100"/>
      <c r="I39" s="100"/>
      <c r="J39" s="47">
        <v>59008</v>
      </c>
      <c r="K39" s="47">
        <v>4061</v>
      </c>
      <c r="L39" s="47">
        <f t="shared" si="2"/>
        <v>63069</v>
      </c>
      <c r="M39" s="45">
        <v>1.124</v>
      </c>
      <c r="N39" s="62">
        <f>ROUND(25/(D39+E39+F39+G39+H39+I39+'Основное-инклюзия'!D38+'Основное-инклюзия'!E38+'Основное-инклюзия'!F38)*5,3)</f>
        <v>7.353</v>
      </c>
      <c r="O39" s="47">
        <f t="shared" si="0"/>
        <v>471063</v>
      </c>
      <c r="P39" s="24">
        <f t="shared" si="3"/>
        <v>8008.1</v>
      </c>
      <c r="Q39" s="24">
        <f t="shared" si="4"/>
        <v>0</v>
      </c>
      <c r="R39" s="24">
        <f t="shared" si="5"/>
        <v>0</v>
      </c>
      <c r="S39" s="24">
        <f t="shared" si="6"/>
        <v>0</v>
      </c>
      <c r="T39" s="24">
        <f t="shared" si="7"/>
        <v>0</v>
      </c>
      <c r="U39" s="24">
        <f t="shared" si="8"/>
        <v>0</v>
      </c>
      <c r="V39" s="24">
        <f t="shared" si="1"/>
        <v>8008.1</v>
      </c>
      <c r="W39" s="111">
        <v>0.786</v>
      </c>
      <c r="X39" s="24">
        <f>ROUND(P39*W39,1)-3.8</f>
        <v>6290.599999999999</v>
      </c>
      <c r="Y39" s="24">
        <f t="shared" si="10"/>
        <v>0</v>
      </c>
      <c r="Z39" s="24">
        <f t="shared" si="11"/>
        <v>0</v>
      </c>
      <c r="AA39" s="24">
        <f t="shared" si="12"/>
        <v>0</v>
      </c>
      <c r="AB39" s="24">
        <f t="shared" si="13"/>
        <v>0</v>
      </c>
      <c r="AC39" s="24">
        <f t="shared" si="14"/>
        <v>0</v>
      </c>
      <c r="AD39" s="24">
        <f t="shared" si="15"/>
        <v>6290.599999999999</v>
      </c>
    </row>
    <row r="40" spans="1:30" s="23" customFormat="1" ht="18.75" customHeight="1">
      <c r="A40" s="42">
        <v>32</v>
      </c>
      <c r="B40" s="22" t="s">
        <v>68</v>
      </c>
      <c r="C40" s="124">
        <v>5</v>
      </c>
      <c r="D40" s="100">
        <v>92</v>
      </c>
      <c r="E40" s="98"/>
      <c r="F40" s="98"/>
      <c r="G40" s="98"/>
      <c r="H40" s="98"/>
      <c r="I40" s="98"/>
      <c r="J40" s="47">
        <v>59008</v>
      </c>
      <c r="K40" s="47">
        <v>4061</v>
      </c>
      <c r="L40" s="47">
        <f t="shared" si="2"/>
        <v>63069</v>
      </c>
      <c r="M40" s="45">
        <v>1.124</v>
      </c>
      <c r="N40" s="62">
        <f>ROUND(25/(D40+E40+F40+G40+H40+I40+'Основное-инклюзия'!D39+'Основное-инклюзия'!E39+'Основное-инклюзия'!F39)*5,3)</f>
        <v>1.33</v>
      </c>
      <c r="O40" s="47">
        <f t="shared" si="0"/>
        <v>91199</v>
      </c>
      <c r="P40" s="24">
        <f t="shared" si="3"/>
        <v>8390.3</v>
      </c>
      <c r="Q40" s="24">
        <f t="shared" si="4"/>
        <v>0</v>
      </c>
      <c r="R40" s="24">
        <f t="shared" si="5"/>
        <v>0</v>
      </c>
      <c r="S40" s="24">
        <f t="shared" si="6"/>
        <v>0</v>
      </c>
      <c r="T40" s="24">
        <f t="shared" si="7"/>
        <v>0</v>
      </c>
      <c r="U40" s="24">
        <f t="shared" si="8"/>
        <v>0</v>
      </c>
      <c r="V40" s="24">
        <f t="shared" si="1"/>
        <v>8390.3</v>
      </c>
      <c r="W40" s="111">
        <v>1.054</v>
      </c>
      <c r="X40" s="24">
        <f t="shared" si="9"/>
        <v>8843.4</v>
      </c>
      <c r="Y40" s="24">
        <f t="shared" si="10"/>
        <v>0</v>
      </c>
      <c r="Z40" s="24">
        <f t="shared" si="11"/>
        <v>0</v>
      </c>
      <c r="AA40" s="24">
        <f t="shared" si="12"/>
        <v>0</v>
      </c>
      <c r="AB40" s="24">
        <f t="shared" si="13"/>
        <v>0</v>
      </c>
      <c r="AC40" s="24">
        <f t="shared" si="14"/>
        <v>0</v>
      </c>
      <c r="AD40" s="24">
        <f t="shared" si="15"/>
        <v>8843.4</v>
      </c>
    </row>
    <row r="41" spans="1:30" s="23" customFormat="1" ht="30.75" customHeight="1">
      <c r="A41" s="42">
        <v>33</v>
      </c>
      <c r="B41" s="22" t="s">
        <v>69</v>
      </c>
      <c r="C41" s="124">
        <v>5</v>
      </c>
      <c r="D41" s="100">
        <v>106</v>
      </c>
      <c r="E41" s="98">
        <v>1</v>
      </c>
      <c r="F41" s="98"/>
      <c r="G41" s="98"/>
      <c r="H41" s="98"/>
      <c r="I41" s="98"/>
      <c r="J41" s="47">
        <v>59008</v>
      </c>
      <c r="K41" s="47">
        <v>4061</v>
      </c>
      <c r="L41" s="47">
        <f t="shared" si="2"/>
        <v>63069</v>
      </c>
      <c r="M41" s="45">
        <v>1.124</v>
      </c>
      <c r="N41" s="62">
        <f>ROUND(25/(D41+E41+F41+G41+H41+I41+'Основное-инклюзия'!D40+'Основное-инклюзия'!E40+'Основное-инклюзия'!F40)*6,3)</f>
        <v>1.389</v>
      </c>
      <c r="O41" s="47">
        <f t="shared" si="0"/>
        <v>94920</v>
      </c>
      <c r="P41" s="24">
        <f t="shared" si="3"/>
        <v>10061.5</v>
      </c>
      <c r="Q41" s="24">
        <f t="shared" si="4"/>
        <v>94.9</v>
      </c>
      <c r="R41" s="24">
        <f t="shared" si="5"/>
        <v>0</v>
      </c>
      <c r="S41" s="24">
        <f t="shared" si="6"/>
        <v>0</v>
      </c>
      <c r="T41" s="24">
        <f t="shared" si="7"/>
        <v>0</v>
      </c>
      <c r="U41" s="24">
        <f t="shared" si="8"/>
        <v>0</v>
      </c>
      <c r="V41" s="24">
        <f t="shared" si="1"/>
        <v>10156.4</v>
      </c>
      <c r="W41" s="111">
        <v>0.99</v>
      </c>
      <c r="X41" s="24">
        <f t="shared" si="9"/>
        <v>9960.9</v>
      </c>
      <c r="Y41" s="24">
        <f t="shared" si="10"/>
        <v>94</v>
      </c>
      <c r="Z41" s="24">
        <f t="shared" si="11"/>
        <v>0</v>
      </c>
      <c r="AA41" s="24">
        <f t="shared" si="12"/>
        <v>0</v>
      </c>
      <c r="AB41" s="24">
        <f t="shared" si="13"/>
        <v>0</v>
      </c>
      <c r="AC41" s="24">
        <f t="shared" si="14"/>
        <v>0</v>
      </c>
      <c r="AD41" s="24">
        <f t="shared" si="15"/>
        <v>10054.9</v>
      </c>
    </row>
    <row r="42" spans="1:30" s="23" customFormat="1" ht="29.25" customHeight="1">
      <c r="A42" s="39">
        <v>34</v>
      </c>
      <c r="B42" s="22" t="s">
        <v>70</v>
      </c>
      <c r="C42" s="124">
        <v>5</v>
      </c>
      <c r="D42" s="100">
        <v>105</v>
      </c>
      <c r="E42" s="98">
        <v>2</v>
      </c>
      <c r="F42" s="98"/>
      <c r="G42" s="98"/>
      <c r="H42" s="98"/>
      <c r="I42" s="98"/>
      <c r="J42" s="47">
        <v>59008</v>
      </c>
      <c r="K42" s="47">
        <v>4061</v>
      </c>
      <c r="L42" s="47">
        <f t="shared" si="2"/>
        <v>63069</v>
      </c>
      <c r="M42" s="45">
        <v>1.124</v>
      </c>
      <c r="N42" s="62">
        <f>ROUND(25/(D42+E42+F42+G42+H42+I42+'Основное-инклюзия'!D41+'Основное-инклюзия'!E41+'Основное-инклюзия'!F41)*5,3)</f>
        <v>1.157</v>
      </c>
      <c r="O42" s="47">
        <f t="shared" si="0"/>
        <v>80288</v>
      </c>
      <c r="P42" s="24">
        <f t="shared" si="3"/>
        <v>8430.2</v>
      </c>
      <c r="Q42" s="24">
        <f t="shared" si="4"/>
        <v>160.6</v>
      </c>
      <c r="R42" s="24">
        <f t="shared" si="5"/>
        <v>0</v>
      </c>
      <c r="S42" s="24">
        <f t="shared" si="6"/>
        <v>0</v>
      </c>
      <c r="T42" s="24">
        <f t="shared" si="7"/>
        <v>0</v>
      </c>
      <c r="U42" s="24">
        <f t="shared" si="8"/>
        <v>0</v>
      </c>
      <c r="V42" s="24">
        <f t="shared" si="1"/>
        <v>8590.800000000001</v>
      </c>
      <c r="W42" s="111">
        <v>0.948</v>
      </c>
      <c r="X42" s="24">
        <f t="shared" si="9"/>
        <v>7991.8</v>
      </c>
      <c r="Y42" s="24">
        <f t="shared" si="10"/>
        <v>152.2</v>
      </c>
      <c r="Z42" s="24">
        <f t="shared" si="11"/>
        <v>0</v>
      </c>
      <c r="AA42" s="24">
        <f t="shared" si="12"/>
        <v>0</v>
      </c>
      <c r="AB42" s="24">
        <f t="shared" si="13"/>
        <v>0</v>
      </c>
      <c r="AC42" s="24">
        <f t="shared" si="14"/>
        <v>0</v>
      </c>
      <c r="AD42" s="24">
        <f t="shared" si="15"/>
        <v>8144</v>
      </c>
    </row>
    <row r="43" spans="1:30" s="23" customFormat="1" ht="29.25" customHeight="1">
      <c r="A43" s="42">
        <v>35</v>
      </c>
      <c r="B43" s="22" t="s">
        <v>71</v>
      </c>
      <c r="C43" s="124">
        <v>5</v>
      </c>
      <c r="D43" s="100">
        <v>49</v>
      </c>
      <c r="E43" s="98"/>
      <c r="F43" s="98"/>
      <c r="G43" s="98"/>
      <c r="H43" s="98"/>
      <c r="I43" s="98"/>
      <c r="J43" s="47">
        <v>59008</v>
      </c>
      <c r="K43" s="47">
        <v>4061</v>
      </c>
      <c r="L43" s="47">
        <f t="shared" si="2"/>
        <v>63069</v>
      </c>
      <c r="M43" s="45">
        <v>1.124</v>
      </c>
      <c r="N43" s="62">
        <f>ROUND(25/(D43+E43+F43+G43+H43+I43+'Основное-инклюзия'!D42+'Основное-инклюзия'!E42+'Основное-инклюзия'!F42)*5,3)</f>
        <v>2.5</v>
      </c>
      <c r="O43" s="47">
        <f t="shared" si="0"/>
        <v>164989</v>
      </c>
      <c r="P43" s="24">
        <f t="shared" si="3"/>
        <v>8084.5</v>
      </c>
      <c r="Q43" s="24">
        <f t="shared" si="4"/>
        <v>0</v>
      </c>
      <c r="R43" s="24">
        <f t="shared" si="5"/>
        <v>0</v>
      </c>
      <c r="S43" s="24">
        <f t="shared" si="6"/>
        <v>0</v>
      </c>
      <c r="T43" s="24">
        <f t="shared" si="7"/>
        <v>0</v>
      </c>
      <c r="U43" s="24">
        <f t="shared" si="8"/>
        <v>0</v>
      </c>
      <c r="V43" s="24">
        <f t="shared" si="1"/>
        <v>8084.5</v>
      </c>
      <c r="W43" s="111">
        <v>0.984</v>
      </c>
      <c r="X43" s="24">
        <f>ROUND(P43*W43,1)-1.8</f>
        <v>7953.3</v>
      </c>
      <c r="Y43" s="24">
        <f t="shared" si="10"/>
        <v>0</v>
      </c>
      <c r="Z43" s="24">
        <f t="shared" si="11"/>
        <v>0</v>
      </c>
      <c r="AA43" s="24">
        <f t="shared" si="12"/>
        <v>0</v>
      </c>
      <c r="AB43" s="24">
        <f t="shared" si="13"/>
        <v>0</v>
      </c>
      <c r="AC43" s="24">
        <f t="shared" si="14"/>
        <v>0</v>
      </c>
      <c r="AD43" s="24">
        <f t="shared" si="15"/>
        <v>7953.3</v>
      </c>
    </row>
    <row r="44" spans="1:30" s="23" customFormat="1" ht="47.25">
      <c r="A44" s="42">
        <v>36</v>
      </c>
      <c r="B44" s="22" t="s">
        <v>72</v>
      </c>
      <c r="C44" s="124">
        <v>5</v>
      </c>
      <c r="D44" s="105">
        <v>23</v>
      </c>
      <c r="E44" s="100"/>
      <c r="F44" s="100"/>
      <c r="G44" s="100"/>
      <c r="H44" s="100"/>
      <c r="I44" s="100"/>
      <c r="J44" s="47">
        <v>59008</v>
      </c>
      <c r="K44" s="47">
        <v>4061</v>
      </c>
      <c r="L44" s="47">
        <f t="shared" si="2"/>
        <v>63069</v>
      </c>
      <c r="M44" s="45">
        <v>1.124</v>
      </c>
      <c r="N44" s="62">
        <f>ROUND(25/(D44+E44+F44+G44+H44+I44+'Основное-инклюзия'!D43+'Основное-инклюзия'!E43+'Основное-инклюзия'!F43)*5,3)</f>
        <v>5.435</v>
      </c>
      <c r="O44" s="47">
        <f t="shared" si="0"/>
        <v>350097</v>
      </c>
      <c r="P44" s="24">
        <f t="shared" si="3"/>
        <v>8052.2</v>
      </c>
      <c r="Q44" s="24">
        <f t="shared" si="4"/>
        <v>0</v>
      </c>
      <c r="R44" s="24">
        <f t="shared" si="5"/>
        <v>0</v>
      </c>
      <c r="S44" s="24">
        <f t="shared" si="6"/>
        <v>0</v>
      </c>
      <c r="T44" s="24">
        <f t="shared" si="7"/>
        <v>0</v>
      </c>
      <c r="U44" s="24">
        <f t="shared" si="8"/>
        <v>0</v>
      </c>
      <c r="V44" s="24">
        <f t="shared" si="1"/>
        <v>8052.2</v>
      </c>
      <c r="W44" s="111">
        <v>0.919</v>
      </c>
      <c r="X44" s="24">
        <f>ROUND(P44*W44,1)+3.1</f>
        <v>7403.1</v>
      </c>
      <c r="Y44" s="24">
        <f t="shared" si="10"/>
        <v>0</v>
      </c>
      <c r="Z44" s="24">
        <f t="shared" si="11"/>
        <v>0</v>
      </c>
      <c r="AA44" s="24">
        <f t="shared" si="12"/>
        <v>0</v>
      </c>
      <c r="AB44" s="24">
        <f t="shared" si="13"/>
        <v>0</v>
      </c>
      <c r="AC44" s="24">
        <f t="shared" si="14"/>
        <v>0</v>
      </c>
      <c r="AD44" s="24">
        <f t="shared" si="15"/>
        <v>7403.1</v>
      </c>
    </row>
    <row r="45" spans="1:30" s="23" customFormat="1" ht="16.5" thickBot="1">
      <c r="A45" s="39">
        <v>37</v>
      </c>
      <c r="B45" s="46" t="s">
        <v>73</v>
      </c>
      <c r="C45" s="124">
        <v>5</v>
      </c>
      <c r="D45" s="106">
        <v>25</v>
      </c>
      <c r="E45" s="100"/>
      <c r="F45" s="100"/>
      <c r="G45" s="100"/>
      <c r="H45" s="100"/>
      <c r="I45" s="100"/>
      <c r="J45" s="47">
        <v>59008</v>
      </c>
      <c r="K45" s="47">
        <v>4061</v>
      </c>
      <c r="L45" s="47">
        <f t="shared" si="2"/>
        <v>63069</v>
      </c>
      <c r="M45" s="45">
        <v>1.124</v>
      </c>
      <c r="N45" s="62">
        <f>ROUND(25/(D45+E45+F45+G45+H45+I45+'Основное-инклюзия'!D44+'Основное-инклюзия'!E44+'Основное-инклюзия'!F44)*5,3)</f>
        <v>4.808</v>
      </c>
      <c r="O45" s="47">
        <f t="shared" si="0"/>
        <v>310553</v>
      </c>
      <c r="P45" s="24">
        <f t="shared" si="3"/>
        <v>7763.8</v>
      </c>
      <c r="Q45" s="24">
        <f t="shared" si="4"/>
        <v>0</v>
      </c>
      <c r="R45" s="24">
        <f t="shared" si="5"/>
        <v>0</v>
      </c>
      <c r="S45" s="24">
        <f t="shared" si="6"/>
        <v>0</v>
      </c>
      <c r="T45" s="24">
        <f t="shared" si="7"/>
        <v>0</v>
      </c>
      <c r="U45" s="24">
        <f t="shared" si="8"/>
        <v>0</v>
      </c>
      <c r="V45" s="24">
        <f t="shared" si="1"/>
        <v>7763.8</v>
      </c>
      <c r="W45" s="111">
        <v>0.981</v>
      </c>
      <c r="X45" s="24">
        <f>ROUND(P45*W45,1)+1.2</f>
        <v>7617.5</v>
      </c>
      <c r="Y45" s="24">
        <f t="shared" si="10"/>
        <v>0</v>
      </c>
      <c r="Z45" s="24">
        <f t="shared" si="11"/>
        <v>0</v>
      </c>
      <c r="AA45" s="24">
        <f t="shared" si="12"/>
        <v>0</v>
      </c>
      <c r="AB45" s="24">
        <f t="shared" si="13"/>
        <v>0</v>
      </c>
      <c r="AC45" s="24">
        <f t="shared" si="14"/>
        <v>0</v>
      </c>
      <c r="AD45" s="24">
        <f t="shared" si="15"/>
        <v>7617.5</v>
      </c>
    </row>
    <row r="46" spans="1:30" s="23" customFormat="1" ht="16.5" thickBot="1">
      <c r="A46" s="31"/>
      <c r="B46" s="30" t="s">
        <v>74</v>
      </c>
      <c r="C46" s="32"/>
      <c r="D46" s="33">
        <f aca="true" t="shared" si="16" ref="D46:I46">SUM(D9:D45)</f>
        <v>4556</v>
      </c>
      <c r="E46" s="33">
        <f t="shared" si="16"/>
        <v>19</v>
      </c>
      <c r="F46" s="33">
        <f t="shared" si="16"/>
        <v>1</v>
      </c>
      <c r="G46" s="33">
        <f t="shared" si="16"/>
        <v>9</v>
      </c>
      <c r="H46" s="33">
        <f t="shared" si="16"/>
        <v>2</v>
      </c>
      <c r="I46" s="33">
        <f t="shared" si="16"/>
        <v>0</v>
      </c>
      <c r="J46" s="29"/>
      <c r="K46" s="29"/>
      <c r="L46" s="29"/>
      <c r="M46" s="29"/>
      <c r="N46" s="62"/>
      <c r="O46" s="29"/>
      <c r="P46" s="24">
        <f aca="true" t="shared" si="17" ref="P46:V46">SUM(P9:P45)</f>
        <v>439179.09999999986</v>
      </c>
      <c r="Q46" s="24">
        <f t="shared" si="17"/>
        <v>1477.6</v>
      </c>
      <c r="R46" s="24">
        <f t="shared" si="17"/>
        <v>65.7</v>
      </c>
      <c r="S46" s="24">
        <f t="shared" si="17"/>
        <v>745.2</v>
      </c>
      <c r="T46" s="24">
        <f t="shared" si="17"/>
        <v>134.3</v>
      </c>
      <c r="U46" s="24">
        <f t="shared" si="17"/>
        <v>0</v>
      </c>
      <c r="V46" s="24">
        <f t="shared" si="17"/>
        <v>441601.8999999999</v>
      </c>
      <c r="W46" s="109"/>
      <c r="X46" s="24">
        <f>SUM(X9:X45)</f>
        <v>402364.10000000003</v>
      </c>
      <c r="Y46" s="24">
        <f aca="true" t="shared" si="18" ref="Y46:AD46">SUM(Y9:Y45)</f>
        <v>1403.5000000000002</v>
      </c>
      <c r="Z46" s="24">
        <f t="shared" si="18"/>
        <v>61</v>
      </c>
      <c r="AA46" s="24">
        <f t="shared" si="18"/>
        <v>697.2</v>
      </c>
      <c r="AB46" s="24">
        <f t="shared" si="18"/>
        <v>121.5</v>
      </c>
      <c r="AC46" s="24">
        <f t="shared" si="18"/>
        <v>0</v>
      </c>
      <c r="AD46" s="24">
        <f t="shared" si="18"/>
        <v>404647.3</v>
      </c>
    </row>
    <row r="47" spans="1:24" s="5" customFormat="1" ht="18" customHeight="1">
      <c r="A47" s="6"/>
      <c r="B47" s="7"/>
      <c r="C47" s="7"/>
      <c r="D47" s="21"/>
      <c r="E47" s="7"/>
      <c r="F47" s="7"/>
      <c r="G47" s="7"/>
      <c r="H47" s="7"/>
      <c r="I47" s="7"/>
      <c r="J47" s="35"/>
      <c r="K47" s="35"/>
      <c r="L47" s="35"/>
      <c r="M47" s="8"/>
      <c r="N47" s="72"/>
      <c r="O47" s="8"/>
      <c r="V47" s="25"/>
      <c r="W47" s="26"/>
      <c r="X47" s="26"/>
    </row>
    <row r="48" spans="1:24" s="5" customFormat="1" ht="15.75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76"/>
      <c r="O48" s="11"/>
      <c r="W48" s="26"/>
      <c r="X48" s="26"/>
    </row>
    <row r="49" spans="1:24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76"/>
      <c r="O49" s="11"/>
      <c r="W49" s="26"/>
      <c r="X49" s="26"/>
    </row>
    <row r="50" spans="1:24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76"/>
      <c r="O50" s="11"/>
      <c r="W50" s="26"/>
      <c r="X50" s="26"/>
    </row>
    <row r="51" spans="1:24" s="5" customFormat="1" ht="15.75">
      <c r="A51" s="9"/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76"/>
      <c r="O51" s="11"/>
      <c r="W51" s="26"/>
      <c r="X51" s="26"/>
    </row>
    <row r="52" spans="1:24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76"/>
      <c r="O52" s="11"/>
      <c r="W52" s="26"/>
      <c r="X52" s="26"/>
    </row>
    <row r="53" spans="1:24" s="5" customFormat="1" ht="15.75">
      <c r="A53" s="9"/>
      <c r="B53" s="12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76"/>
      <c r="O53" s="11"/>
      <c r="W53" s="26"/>
      <c r="X53" s="26"/>
    </row>
    <row r="54" spans="1:24" s="5" customFormat="1" ht="16.5" customHeight="1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76"/>
      <c r="O54" s="11"/>
      <c r="W54" s="26"/>
      <c r="X54" s="26"/>
    </row>
    <row r="55" spans="1:24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76"/>
      <c r="O55" s="11"/>
      <c r="W55" s="26"/>
      <c r="X55" s="26"/>
    </row>
    <row r="56" spans="1:24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76"/>
      <c r="O56" s="11"/>
      <c r="W56" s="26"/>
      <c r="X56" s="26"/>
    </row>
    <row r="57" spans="1:24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76"/>
      <c r="O57" s="11"/>
      <c r="W57" s="26"/>
      <c r="X57" s="26"/>
    </row>
    <row r="58" spans="1:24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76"/>
      <c r="O58" s="11"/>
      <c r="W58" s="26"/>
      <c r="X58" s="26"/>
    </row>
    <row r="59" spans="1:24" s="5" customFormat="1" ht="15.75">
      <c r="A59" s="9"/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76"/>
      <c r="O59" s="11"/>
      <c r="W59" s="26"/>
      <c r="X59" s="26"/>
    </row>
    <row r="60" spans="1:24" s="5" customFormat="1" ht="15.75">
      <c r="A60" s="9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79"/>
      <c r="O60" s="14"/>
      <c r="W60" s="26"/>
      <c r="X60" s="26"/>
    </row>
    <row r="61" spans="1:24" s="15" customFormat="1" ht="16.5" customHeight="1">
      <c r="A61" s="176"/>
      <c r="B61" s="176"/>
      <c r="C61" s="176"/>
      <c r="D61" s="176"/>
      <c r="E61" s="176"/>
      <c r="F61" s="176"/>
      <c r="G61" s="176"/>
      <c r="H61" s="176"/>
      <c r="I61" s="176"/>
      <c r="J61" s="36"/>
      <c r="K61" s="36"/>
      <c r="L61" s="36"/>
      <c r="M61" s="36"/>
      <c r="N61" s="80"/>
      <c r="O61" s="36"/>
      <c r="W61" s="27"/>
      <c r="X61" s="27"/>
    </row>
    <row r="62" spans="1:15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76"/>
      <c r="O62" s="11"/>
    </row>
    <row r="63" spans="1:15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76"/>
      <c r="O63" s="11"/>
    </row>
    <row r="64" spans="1:15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76"/>
      <c r="O64" s="11"/>
    </row>
    <row r="65" spans="1:15" ht="15.75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76"/>
      <c r="O65" s="11"/>
    </row>
    <row r="66" spans="1:15" ht="18" customHeight="1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76"/>
      <c r="O66" s="11"/>
    </row>
    <row r="67" spans="1:15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76"/>
      <c r="O67" s="11"/>
    </row>
    <row r="68" spans="1:15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76"/>
      <c r="O68" s="11"/>
    </row>
    <row r="69" spans="1:15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76"/>
      <c r="O69" s="11"/>
    </row>
    <row r="70" spans="1:15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76"/>
      <c r="O70" s="11"/>
    </row>
    <row r="71" spans="1:15" ht="15.75">
      <c r="A71" s="9"/>
      <c r="B71" s="12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76"/>
      <c r="O71" s="11"/>
    </row>
    <row r="72" spans="1:15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76"/>
      <c r="O72" s="11"/>
    </row>
    <row r="73" spans="1:15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76"/>
      <c r="O73" s="11"/>
    </row>
    <row r="74" spans="1:15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76"/>
      <c r="O74" s="11"/>
    </row>
    <row r="75" spans="1:15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76"/>
      <c r="O75" s="11"/>
    </row>
    <row r="76" spans="1:15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76"/>
      <c r="O76" s="11"/>
    </row>
    <row r="77" spans="1:15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76"/>
      <c r="O77" s="11"/>
    </row>
    <row r="78" spans="1:15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76"/>
      <c r="O78" s="11"/>
    </row>
    <row r="79" spans="1:15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76"/>
      <c r="O79" s="11"/>
    </row>
    <row r="80" spans="1:15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76"/>
      <c r="O80" s="11"/>
    </row>
    <row r="81" spans="1:15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76"/>
      <c r="O81" s="11"/>
    </row>
    <row r="82" spans="1:15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76"/>
      <c r="O82" s="11"/>
    </row>
    <row r="83" spans="1:15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76"/>
      <c r="O83" s="11"/>
    </row>
    <row r="84" spans="1:15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76"/>
      <c r="O84" s="11"/>
    </row>
    <row r="85" spans="1:15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76"/>
      <c r="O85" s="11"/>
    </row>
    <row r="86" spans="1:15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76"/>
      <c r="O86" s="11"/>
    </row>
    <row r="87" spans="1:15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76"/>
      <c r="O87" s="11"/>
    </row>
    <row r="88" spans="1:15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76"/>
      <c r="O88" s="11"/>
    </row>
    <row r="89" spans="1:15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76"/>
      <c r="O89" s="11"/>
    </row>
    <row r="90" spans="1:15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76"/>
      <c r="O90" s="11"/>
    </row>
    <row r="91" spans="1:15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76"/>
      <c r="O91" s="11"/>
    </row>
    <row r="92" spans="1:15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76"/>
      <c r="O92" s="11"/>
    </row>
    <row r="93" spans="1:15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76"/>
      <c r="O93" s="11"/>
    </row>
    <row r="94" spans="1:15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76"/>
      <c r="O94" s="11"/>
    </row>
    <row r="95" spans="1:15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76"/>
      <c r="O95" s="11"/>
    </row>
    <row r="96" spans="1:15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76"/>
      <c r="O96" s="11"/>
    </row>
    <row r="97" spans="1:15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76"/>
      <c r="O97" s="11"/>
    </row>
    <row r="98" spans="1:15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76"/>
      <c r="O98" s="11"/>
    </row>
    <row r="99" spans="1:15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76"/>
      <c r="O99" s="11"/>
    </row>
    <row r="100" spans="1:15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76"/>
      <c r="O100" s="11"/>
    </row>
    <row r="101" spans="1:15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76"/>
      <c r="O101" s="11"/>
    </row>
    <row r="102" spans="1:15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76"/>
      <c r="O102" s="11"/>
    </row>
    <row r="103" spans="1:15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76"/>
      <c r="O103" s="11"/>
    </row>
    <row r="104" spans="1:15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76"/>
      <c r="O104" s="11"/>
    </row>
    <row r="105" spans="1:15" ht="15.75">
      <c r="A105" s="9"/>
      <c r="B105" s="10"/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76"/>
      <c r="O105" s="11"/>
    </row>
    <row r="106" spans="1:15" ht="15.75">
      <c r="A106" s="17"/>
      <c r="B106" s="18"/>
      <c r="C106" s="18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79"/>
      <c r="O106" s="14"/>
    </row>
    <row r="107" spans="1:15" ht="18.75">
      <c r="A107" s="19"/>
      <c r="B107" s="19"/>
      <c r="C107" s="19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88"/>
      <c r="O107" s="20"/>
    </row>
    <row r="108" spans="1:15" ht="15.75">
      <c r="A108" s="17"/>
      <c r="B108" s="17"/>
      <c r="C108" s="17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76"/>
      <c r="O108" s="11"/>
    </row>
  </sheetData>
  <sheetProtection/>
  <mergeCells count="23">
    <mergeCell ref="W4:W8"/>
    <mergeCell ref="X6:AC6"/>
    <mergeCell ref="AD6:AD7"/>
    <mergeCell ref="X4:AD5"/>
    <mergeCell ref="P6:U6"/>
    <mergeCell ref="J6:K6"/>
    <mergeCell ref="V6:V7"/>
    <mergeCell ref="P4:V5"/>
    <mergeCell ref="A61:I61"/>
    <mergeCell ref="D6:I6"/>
    <mergeCell ref="D4:I4"/>
    <mergeCell ref="M4:M8"/>
    <mergeCell ref="N4:N8"/>
    <mergeCell ref="O4:O8"/>
    <mergeCell ref="J4:L5"/>
    <mergeCell ref="L6:L7"/>
    <mergeCell ref="C2:N2"/>
    <mergeCell ref="C3:N3"/>
    <mergeCell ref="A4:A8"/>
    <mergeCell ref="B7:B8"/>
    <mergeCell ref="B4:B5"/>
    <mergeCell ref="C4:C8"/>
    <mergeCell ref="D5:I5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4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07"/>
  <sheetViews>
    <sheetView view="pageBreakPreview" zoomScale="71" zoomScaleNormal="74" zoomScaleSheetLayoutView="71" zoomScalePageLayoutView="0" workbookViewId="0" topLeftCell="A1">
      <pane xSplit="2" ySplit="7" topLeftCell="I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12" sqref="Q12"/>
    </sheetView>
  </sheetViews>
  <sheetFormatPr defaultColWidth="9.140625" defaultRowHeight="12.75"/>
  <cols>
    <col min="1" max="1" width="9.00390625" style="3" customWidth="1"/>
    <col min="2" max="2" width="25.00390625" style="3" customWidth="1"/>
    <col min="3" max="3" width="14.8515625" style="3" customWidth="1"/>
    <col min="4" max="4" width="14.7109375" style="4" customWidth="1"/>
    <col min="5" max="5" width="15.421875" style="4" bestFit="1" customWidth="1"/>
    <col min="6" max="6" width="20.421875" style="4" customWidth="1"/>
    <col min="7" max="7" width="32.7109375" style="4" customWidth="1"/>
    <col min="8" max="8" width="37.140625" style="4" customWidth="1"/>
    <col min="9" max="9" width="17.57421875" style="4" customWidth="1"/>
    <col min="10" max="10" width="29.7109375" style="4" customWidth="1"/>
    <col min="11" max="11" width="29.421875" style="4" customWidth="1"/>
    <col min="12" max="12" width="23.57421875" style="4" customWidth="1"/>
    <col min="13" max="13" width="17.28125" style="16" customWidth="1"/>
    <col min="14" max="14" width="21.421875" style="16" customWidth="1"/>
    <col min="15" max="15" width="26.00390625" style="16" customWidth="1"/>
    <col min="16" max="16" width="20.421875" style="16" customWidth="1"/>
    <col min="17" max="17" width="28.28125" style="28" customWidth="1"/>
    <col min="18" max="18" width="12.57421875" style="28" customWidth="1"/>
    <col min="19" max="19" width="21.421875" style="16" customWidth="1"/>
    <col min="20" max="20" width="18.7109375" style="16" customWidth="1"/>
    <col min="21" max="21" width="18.57421875" style="16" customWidth="1"/>
    <col min="22" max="16384" width="9.140625" style="16" customWidth="1"/>
  </cols>
  <sheetData>
    <row r="1" spans="1:18" s="5" customFormat="1" ht="18.75">
      <c r="A1" s="34"/>
      <c r="B1" s="34"/>
      <c r="C1" s="165" t="s">
        <v>80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26"/>
      <c r="R1" s="26"/>
    </row>
    <row r="2" spans="1:18" s="5" customFormat="1" ht="15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Q2" s="26"/>
      <c r="R2" s="26"/>
    </row>
    <row r="3" spans="1:24" s="5" customFormat="1" ht="51.75" customHeight="1">
      <c r="A3" s="167" t="s">
        <v>8</v>
      </c>
      <c r="B3" s="171" t="s">
        <v>36</v>
      </c>
      <c r="C3" s="171" t="s">
        <v>9</v>
      </c>
      <c r="D3" s="179" t="s">
        <v>11</v>
      </c>
      <c r="E3" s="179"/>
      <c r="F3" s="179"/>
      <c r="G3" s="186" t="s">
        <v>19</v>
      </c>
      <c r="H3" s="187"/>
      <c r="I3" s="188"/>
      <c r="J3" s="180" t="s">
        <v>24</v>
      </c>
      <c r="K3" s="180" t="s">
        <v>75</v>
      </c>
      <c r="L3" s="180" t="s">
        <v>23</v>
      </c>
      <c r="M3" s="197" t="s">
        <v>25</v>
      </c>
      <c r="N3" s="198"/>
      <c r="O3" s="198"/>
      <c r="P3" s="199"/>
      <c r="Q3" s="171" t="s">
        <v>78</v>
      </c>
      <c r="R3" s="197" t="s">
        <v>77</v>
      </c>
      <c r="S3" s="198"/>
      <c r="T3" s="198"/>
      <c r="U3" s="198"/>
      <c r="V3" s="110"/>
      <c r="W3" s="110"/>
      <c r="X3" s="110"/>
    </row>
    <row r="4" spans="1:24" s="5" customFormat="1" ht="60.75" customHeight="1">
      <c r="A4" s="168"/>
      <c r="B4" s="172"/>
      <c r="C4" s="172"/>
      <c r="D4" s="174" t="s">
        <v>17</v>
      </c>
      <c r="E4" s="175"/>
      <c r="F4" s="175"/>
      <c r="G4" s="189"/>
      <c r="H4" s="190"/>
      <c r="I4" s="191"/>
      <c r="J4" s="181"/>
      <c r="K4" s="181"/>
      <c r="L4" s="181"/>
      <c r="M4" s="200"/>
      <c r="N4" s="201"/>
      <c r="O4" s="201"/>
      <c r="P4" s="202"/>
      <c r="Q4" s="172"/>
      <c r="R4" s="200"/>
      <c r="S4" s="201"/>
      <c r="T4" s="201"/>
      <c r="U4" s="201"/>
      <c r="V4" s="110"/>
      <c r="W4" s="110"/>
      <c r="X4" s="110"/>
    </row>
    <row r="5" spans="1:21" s="5" customFormat="1" ht="36.75" customHeight="1">
      <c r="A5" s="168"/>
      <c r="B5" s="107"/>
      <c r="C5" s="172"/>
      <c r="D5" s="177" t="s">
        <v>26</v>
      </c>
      <c r="E5" s="178"/>
      <c r="F5" s="178"/>
      <c r="G5" s="195" t="s">
        <v>18</v>
      </c>
      <c r="H5" s="196"/>
      <c r="I5" s="192" t="s">
        <v>7</v>
      </c>
      <c r="J5" s="181"/>
      <c r="K5" s="181"/>
      <c r="L5" s="181"/>
      <c r="M5" s="177" t="s">
        <v>12</v>
      </c>
      <c r="N5" s="178"/>
      <c r="O5" s="178"/>
      <c r="P5" s="170" t="s">
        <v>7</v>
      </c>
      <c r="Q5" s="172"/>
      <c r="R5" s="177" t="s">
        <v>12</v>
      </c>
      <c r="S5" s="178"/>
      <c r="T5" s="178"/>
      <c r="U5" s="170" t="s">
        <v>7</v>
      </c>
    </row>
    <row r="6" spans="1:21" s="5" customFormat="1" ht="180" customHeight="1">
      <c r="A6" s="168"/>
      <c r="B6" s="170" t="s">
        <v>10</v>
      </c>
      <c r="C6" s="172"/>
      <c r="D6" s="48" t="s">
        <v>2</v>
      </c>
      <c r="E6" s="48" t="s">
        <v>16</v>
      </c>
      <c r="F6" s="48" t="s">
        <v>4</v>
      </c>
      <c r="G6" s="38" t="s">
        <v>21</v>
      </c>
      <c r="H6" s="38" t="s">
        <v>22</v>
      </c>
      <c r="I6" s="193"/>
      <c r="J6" s="181"/>
      <c r="K6" s="181"/>
      <c r="L6" s="181"/>
      <c r="M6" s="48" t="s">
        <v>2</v>
      </c>
      <c r="N6" s="48" t="s">
        <v>16</v>
      </c>
      <c r="O6" s="48" t="s">
        <v>4</v>
      </c>
      <c r="P6" s="170"/>
      <c r="Q6" s="172"/>
      <c r="R6" s="108" t="s">
        <v>2</v>
      </c>
      <c r="S6" s="48" t="s">
        <v>16</v>
      </c>
      <c r="T6" s="48" t="s">
        <v>4</v>
      </c>
      <c r="U6" s="170"/>
    </row>
    <row r="7" spans="1:21" s="5" customFormat="1" ht="44.25" customHeight="1">
      <c r="A7" s="169"/>
      <c r="B7" s="170"/>
      <c r="C7" s="173"/>
      <c r="D7" s="96" t="s">
        <v>6</v>
      </c>
      <c r="E7" s="96" t="s">
        <v>6</v>
      </c>
      <c r="F7" s="96" t="s">
        <v>6</v>
      </c>
      <c r="G7" s="49" t="s">
        <v>14</v>
      </c>
      <c r="H7" s="49" t="s">
        <v>14</v>
      </c>
      <c r="I7" s="49" t="s">
        <v>14</v>
      </c>
      <c r="J7" s="182"/>
      <c r="K7" s="182"/>
      <c r="L7" s="182"/>
      <c r="M7" s="48" t="s">
        <v>15</v>
      </c>
      <c r="N7" s="48" t="s">
        <v>15</v>
      </c>
      <c r="O7" s="48" t="s">
        <v>15</v>
      </c>
      <c r="P7" s="48" t="s">
        <v>15</v>
      </c>
      <c r="Q7" s="173"/>
      <c r="R7" s="108" t="s">
        <v>15</v>
      </c>
      <c r="S7" s="48" t="s">
        <v>15</v>
      </c>
      <c r="T7" s="48" t="s">
        <v>15</v>
      </c>
      <c r="U7" s="48" t="s">
        <v>15</v>
      </c>
    </row>
    <row r="8" spans="1:21" s="23" customFormat="1" ht="18" customHeight="1">
      <c r="A8" s="39">
        <v>1</v>
      </c>
      <c r="B8" s="40" t="s">
        <v>37</v>
      </c>
      <c r="C8" s="124">
        <v>5</v>
      </c>
      <c r="D8" s="97"/>
      <c r="E8" s="97"/>
      <c r="F8" s="97">
        <v>7</v>
      </c>
      <c r="G8" s="47">
        <v>59008</v>
      </c>
      <c r="H8" s="47">
        <v>4061</v>
      </c>
      <c r="I8" s="47">
        <f>SUM(G8:H8)</f>
        <v>63069</v>
      </c>
      <c r="J8" s="41">
        <v>1</v>
      </c>
      <c r="K8" s="41">
        <v>1.07</v>
      </c>
      <c r="L8" s="47">
        <f>ROUND(G8*(J8-1)+I8+G8*(K8-1),0)</f>
        <v>67200</v>
      </c>
      <c r="M8" s="24">
        <f>ROUND(D8*L8/1000,1)</f>
        <v>0</v>
      </c>
      <c r="N8" s="24">
        <f>ROUND(E8*L8/1000,1)</f>
        <v>0</v>
      </c>
      <c r="O8" s="24">
        <f>ROUND(F8*L8/1000,1)</f>
        <v>470.4</v>
      </c>
      <c r="P8" s="24">
        <f>SUM(M8:O8)</f>
        <v>470.4</v>
      </c>
      <c r="Q8" s="111">
        <v>0.981</v>
      </c>
      <c r="R8" s="24">
        <f>ROUND(M8*Q8,1)</f>
        <v>0</v>
      </c>
      <c r="S8" s="24">
        <f>ROUND(N8*Q8,1)</f>
        <v>0</v>
      </c>
      <c r="T8" s="24">
        <f>ROUND(O8*Q8,1)</f>
        <v>461.5</v>
      </c>
      <c r="U8" s="112">
        <f>SUM(R8:T8)</f>
        <v>461.5</v>
      </c>
    </row>
    <row r="9" spans="1:21" s="23" customFormat="1" ht="15.75">
      <c r="A9" s="42">
        <v>2</v>
      </c>
      <c r="B9" s="40" t="s">
        <v>38</v>
      </c>
      <c r="C9" s="124">
        <v>5</v>
      </c>
      <c r="D9" s="98"/>
      <c r="E9" s="98"/>
      <c r="F9" s="98">
        <v>4</v>
      </c>
      <c r="G9" s="47">
        <v>59008</v>
      </c>
      <c r="H9" s="47">
        <v>4061</v>
      </c>
      <c r="I9" s="47">
        <f aca="true" t="shared" si="0" ref="I9:I44">SUM(G9:H9)</f>
        <v>63069</v>
      </c>
      <c r="J9" s="41">
        <v>1</v>
      </c>
      <c r="K9" s="41">
        <v>1.07</v>
      </c>
      <c r="L9" s="47">
        <f aca="true" t="shared" si="1" ref="L9:L44">ROUND(G9*(J9-1)+I9+G9*(K9-1),0)</f>
        <v>67200</v>
      </c>
      <c r="M9" s="24">
        <f aca="true" t="shared" si="2" ref="M9:M44">ROUND(D9*L9/1000,1)</f>
        <v>0</v>
      </c>
      <c r="N9" s="24">
        <f aca="true" t="shared" si="3" ref="N9:N44">ROUND(E9*L9/1000,1)</f>
        <v>0</v>
      </c>
      <c r="O9" s="24">
        <f aca="true" t="shared" si="4" ref="O9:O44">ROUND(F9*L9/1000,1)</f>
        <v>268.8</v>
      </c>
      <c r="P9" s="24">
        <f aca="true" t="shared" si="5" ref="P9:P44">SUM(M9:O9)</f>
        <v>268.8</v>
      </c>
      <c r="Q9" s="111">
        <v>0.938</v>
      </c>
      <c r="R9" s="24">
        <f aca="true" t="shared" si="6" ref="R9:R44">ROUND(M9*Q9,1)</f>
        <v>0</v>
      </c>
      <c r="S9" s="24">
        <f aca="true" t="shared" si="7" ref="S9:S44">ROUND(N9*Q9,1)</f>
        <v>0</v>
      </c>
      <c r="T9" s="24">
        <f aca="true" t="shared" si="8" ref="T9:T44">ROUND(O9*Q9,1)</f>
        <v>252.1</v>
      </c>
      <c r="U9" s="112">
        <f aca="true" t="shared" si="9" ref="U9:U44">SUM(R9:T9)</f>
        <v>252.1</v>
      </c>
    </row>
    <row r="10" spans="1:21" s="23" customFormat="1" ht="15.75">
      <c r="A10" s="42">
        <v>3</v>
      </c>
      <c r="B10" s="40" t="s">
        <v>39</v>
      </c>
      <c r="C10" s="124">
        <v>5</v>
      </c>
      <c r="D10" s="98"/>
      <c r="E10" s="98"/>
      <c r="F10" s="98">
        <v>6</v>
      </c>
      <c r="G10" s="47">
        <v>59008</v>
      </c>
      <c r="H10" s="47">
        <v>4061</v>
      </c>
      <c r="I10" s="47">
        <f t="shared" si="0"/>
        <v>63069</v>
      </c>
      <c r="J10" s="41">
        <v>1</v>
      </c>
      <c r="K10" s="41">
        <v>1.07</v>
      </c>
      <c r="L10" s="47">
        <f t="shared" si="1"/>
        <v>67200</v>
      </c>
      <c r="M10" s="24">
        <f t="shared" si="2"/>
        <v>0</v>
      </c>
      <c r="N10" s="24">
        <f t="shared" si="3"/>
        <v>0</v>
      </c>
      <c r="O10" s="24">
        <f t="shared" si="4"/>
        <v>403.2</v>
      </c>
      <c r="P10" s="24">
        <f t="shared" si="5"/>
        <v>403.2</v>
      </c>
      <c r="Q10" s="111">
        <v>0.958</v>
      </c>
      <c r="R10" s="24">
        <f t="shared" si="6"/>
        <v>0</v>
      </c>
      <c r="S10" s="24">
        <f t="shared" si="7"/>
        <v>0</v>
      </c>
      <c r="T10" s="24">
        <f t="shared" si="8"/>
        <v>386.3</v>
      </c>
      <c r="U10" s="112">
        <f t="shared" si="9"/>
        <v>386.3</v>
      </c>
    </row>
    <row r="11" spans="1:21" s="23" customFormat="1" ht="15.75">
      <c r="A11" s="39">
        <v>4</v>
      </c>
      <c r="B11" s="40" t="s">
        <v>40</v>
      </c>
      <c r="C11" s="124">
        <v>5</v>
      </c>
      <c r="D11" s="99"/>
      <c r="E11" s="99"/>
      <c r="F11" s="99">
        <v>5</v>
      </c>
      <c r="G11" s="47">
        <v>59008</v>
      </c>
      <c r="H11" s="47">
        <v>4061</v>
      </c>
      <c r="I11" s="47">
        <f>SUM(G11:H11)</f>
        <v>63069</v>
      </c>
      <c r="J11" s="41">
        <v>1</v>
      </c>
      <c r="K11" s="41">
        <v>1.07</v>
      </c>
      <c r="L11" s="47">
        <f t="shared" si="1"/>
        <v>67200</v>
      </c>
      <c r="M11" s="24">
        <f t="shared" si="2"/>
        <v>0</v>
      </c>
      <c r="N11" s="24">
        <f t="shared" si="3"/>
        <v>0</v>
      </c>
      <c r="O11" s="24">
        <f t="shared" si="4"/>
        <v>336</v>
      </c>
      <c r="P11" s="24">
        <f t="shared" si="5"/>
        <v>336</v>
      </c>
      <c r="Q11" s="111">
        <v>0.928</v>
      </c>
      <c r="R11" s="24">
        <f t="shared" si="6"/>
        <v>0</v>
      </c>
      <c r="S11" s="24">
        <f t="shared" si="7"/>
        <v>0</v>
      </c>
      <c r="T11" s="24">
        <f t="shared" si="8"/>
        <v>311.8</v>
      </c>
      <c r="U11" s="112">
        <f t="shared" si="9"/>
        <v>311.8</v>
      </c>
    </row>
    <row r="12" spans="1:21" s="23" customFormat="1" ht="15.75">
      <c r="A12" s="42">
        <v>5</v>
      </c>
      <c r="B12" s="40" t="s">
        <v>41</v>
      </c>
      <c r="C12" s="124">
        <v>5</v>
      </c>
      <c r="D12" s="98"/>
      <c r="E12" s="98"/>
      <c r="F12" s="98"/>
      <c r="G12" s="47">
        <v>59008</v>
      </c>
      <c r="H12" s="47">
        <v>4061</v>
      </c>
      <c r="I12" s="47"/>
      <c r="J12" s="41"/>
      <c r="K12" s="41"/>
      <c r="L12" s="47"/>
      <c r="M12" s="24">
        <f t="shared" si="2"/>
        <v>0</v>
      </c>
      <c r="N12" s="24">
        <f t="shared" si="3"/>
        <v>0</v>
      </c>
      <c r="O12" s="24">
        <f t="shared" si="4"/>
        <v>0</v>
      </c>
      <c r="P12" s="24"/>
      <c r="Q12" s="111"/>
      <c r="R12" s="24"/>
      <c r="S12" s="24"/>
      <c r="T12" s="24"/>
      <c r="U12" s="112"/>
    </row>
    <row r="13" spans="1:21" s="23" customFormat="1" ht="15.75">
      <c r="A13" s="42">
        <v>6</v>
      </c>
      <c r="B13" s="40" t="s">
        <v>42</v>
      </c>
      <c r="C13" s="124">
        <v>5</v>
      </c>
      <c r="D13" s="98"/>
      <c r="E13" s="98">
        <v>1</v>
      </c>
      <c r="F13" s="98">
        <v>9</v>
      </c>
      <c r="G13" s="47">
        <v>59008</v>
      </c>
      <c r="H13" s="47">
        <v>4061</v>
      </c>
      <c r="I13" s="47">
        <f t="shared" si="0"/>
        <v>63069</v>
      </c>
      <c r="J13" s="41">
        <v>1</v>
      </c>
      <c r="K13" s="41">
        <v>1.07</v>
      </c>
      <c r="L13" s="47">
        <f t="shared" si="1"/>
        <v>67200</v>
      </c>
      <c r="M13" s="24">
        <f t="shared" si="2"/>
        <v>0</v>
      </c>
      <c r="N13" s="24">
        <f t="shared" si="3"/>
        <v>67.2</v>
      </c>
      <c r="O13" s="24">
        <f t="shared" si="4"/>
        <v>604.8</v>
      </c>
      <c r="P13" s="24">
        <f t="shared" si="5"/>
        <v>672</v>
      </c>
      <c r="Q13" s="111">
        <v>0.958</v>
      </c>
      <c r="R13" s="24">
        <f t="shared" si="6"/>
        <v>0</v>
      </c>
      <c r="S13" s="24">
        <f t="shared" si="7"/>
        <v>64.4</v>
      </c>
      <c r="T13" s="24">
        <f t="shared" si="8"/>
        <v>579.4</v>
      </c>
      <c r="U13" s="112">
        <f t="shared" si="9"/>
        <v>643.8</v>
      </c>
    </row>
    <row r="14" spans="1:21" s="23" customFormat="1" ht="15.75" customHeight="1">
      <c r="A14" s="39">
        <v>7</v>
      </c>
      <c r="B14" s="40" t="s">
        <v>43</v>
      </c>
      <c r="C14" s="124">
        <v>5</v>
      </c>
      <c r="D14" s="98">
        <v>1</v>
      </c>
      <c r="E14" s="98"/>
      <c r="F14" s="98">
        <v>5</v>
      </c>
      <c r="G14" s="47">
        <v>59008</v>
      </c>
      <c r="H14" s="47">
        <v>4061</v>
      </c>
      <c r="I14" s="47">
        <f t="shared" si="0"/>
        <v>63069</v>
      </c>
      <c r="J14" s="41">
        <v>1</v>
      </c>
      <c r="K14" s="41">
        <v>1.07</v>
      </c>
      <c r="L14" s="47">
        <f t="shared" si="1"/>
        <v>67200</v>
      </c>
      <c r="M14" s="24">
        <f t="shared" si="2"/>
        <v>67.2</v>
      </c>
      <c r="N14" s="24">
        <f t="shared" si="3"/>
        <v>0</v>
      </c>
      <c r="O14" s="24">
        <f t="shared" si="4"/>
        <v>336</v>
      </c>
      <c r="P14" s="24">
        <f t="shared" si="5"/>
        <v>403.2</v>
      </c>
      <c r="Q14" s="111">
        <v>0.95</v>
      </c>
      <c r="R14" s="24">
        <f t="shared" si="6"/>
        <v>63.8</v>
      </c>
      <c r="S14" s="24">
        <f t="shared" si="7"/>
        <v>0</v>
      </c>
      <c r="T14" s="24">
        <f t="shared" si="8"/>
        <v>319.2</v>
      </c>
      <c r="U14" s="112">
        <f t="shared" si="9"/>
        <v>383</v>
      </c>
    </row>
    <row r="15" spans="1:21" s="44" customFormat="1" ht="15.75">
      <c r="A15" s="42">
        <v>8</v>
      </c>
      <c r="B15" s="43" t="s">
        <v>44</v>
      </c>
      <c r="C15" s="124">
        <v>5</v>
      </c>
      <c r="D15" s="98"/>
      <c r="E15" s="98"/>
      <c r="F15" s="98">
        <v>5</v>
      </c>
      <c r="G15" s="47">
        <v>59008</v>
      </c>
      <c r="H15" s="47">
        <v>4061</v>
      </c>
      <c r="I15" s="47">
        <f t="shared" si="0"/>
        <v>63069</v>
      </c>
      <c r="J15" s="41">
        <v>1</v>
      </c>
      <c r="K15" s="41">
        <v>1.07</v>
      </c>
      <c r="L15" s="47">
        <f t="shared" si="1"/>
        <v>67200</v>
      </c>
      <c r="M15" s="24">
        <f t="shared" si="2"/>
        <v>0</v>
      </c>
      <c r="N15" s="24">
        <f t="shared" si="3"/>
        <v>0</v>
      </c>
      <c r="O15" s="24">
        <f t="shared" si="4"/>
        <v>336</v>
      </c>
      <c r="P15" s="24">
        <f t="shared" si="5"/>
        <v>336</v>
      </c>
      <c r="Q15" s="111">
        <v>0.882</v>
      </c>
      <c r="R15" s="24">
        <f t="shared" si="6"/>
        <v>0</v>
      </c>
      <c r="S15" s="24">
        <f t="shared" si="7"/>
        <v>0</v>
      </c>
      <c r="T15" s="24">
        <f t="shared" si="8"/>
        <v>296.4</v>
      </c>
      <c r="U15" s="112">
        <f t="shared" si="9"/>
        <v>296.4</v>
      </c>
    </row>
    <row r="16" spans="1:21" s="23" customFormat="1" ht="31.5">
      <c r="A16" s="42">
        <v>9</v>
      </c>
      <c r="B16" s="40" t="s">
        <v>45</v>
      </c>
      <c r="C16" s="124">
        <v>5</v>
      </c>
      <c r="D16" s="98"/>
      <c r="E16" s="98"/>
      <c r="F16" s="98"/>
      <c r="G16" s="47">
        <v>59008</v>
      </c>
      <c r="H16" s="47">
        <v>4061</v>
      </c>
      <c r="I16" s="47">
        <f t="shared" si="0"/>
        <v>63069</v>
      </c>
      <c r="J16" s="45">
        <v>1.124</v>
      </c>
      <c r="K16" s="41">
        <v>1.07</v>
      </c>
      <c r="L16" s="47">
        <f t="shared" si="1"/>
        <v>74517</v>
      </c>
      <c r="M16" s="24">
        <f t="shared" si="2"/>
        <v>0</v>
      </c>
      <c r="N16" s="24">
        <f t="shared" si="3"/>
        <v>0</v>
      </c>
      <c r="O16" s="24">
        <f t="shared" si="4"/>
        <v>0</v>
      </c>
      <c r="P16" s="24">
        <f t="shared" si="5"/>
        <v>0</v>
      </c>
      <c r="Q16" s="111">
        <v>0.876</v>
      </c>
      <c r="R16" s="24">
        <f t="shared" si="6"/>
        <v>0</v>
      </c>
      <c r="S16" s="24">
        <f t="shared" si="7"/>
        <v>0</v>
      </c>
      <c r="T16" s="24">
        <f t="shared" si="8"/>
        <v>0</v>
      </c>
      <c r="U16" s="112">
        <f t="shared" si="9"/>
        <v>0</v>
      </c>
    </row>
    <row r="17" spans="1:21" s="23" customFormat="1" ht="15.75">
      <c r="A17" s="39">
        <v>10</v>
      </c>
      <c r="B17" s="22" t="s">
        <v>46</v>
      </c>
      <c r="C17" s="124">
        <v>5</v>
      </c>
      <c r="D17" s="98"/>
      <c r="E17" s="98"/>
      <c r="F17" s="98">
        <v>1</v>
      </c>
      <c r="G17" s="47">
        <v>59008</v>
      </c>
      <c r="H17" s="47">
        <v>4061</v>
      </c>
      <c r="I17" s="47">
        <f t="shared" si="0"/>
        <v>63069</v>
      </c>
      <c r="J17" s="45">
        <v>1.124</v>
      </c>
      <c r="K17" s="41">
        <v>1.07</v>
      </c>
      <c r="L17" s="47">
        <f t="shared" si="1"/>
        <v>74517</v>
      </c>
      <c r="M17" s="24">
        <f t="shared" si="2"/>
        <v>0</v>
      </c>
      <c r="N17" s="24">
        <f t="shared" si="3"/>
        <v>0</v>
      </c>
      <c r="O17" s="24">
        <f t="shared" si="4"/>
        <v>74.5</v>
      </c>
      <c r="P17" s="24">
        <f t="shared" si="5"/>
        <v>74.5</v>
      </c>
      <c r="Q17" s="111">
        <v>1.045</v>
      </c>
      <c r="R17" s="24">
        <f t="shared" si="6"/>
        <v>0</v>
      </c>
      <c r="S17" s="24">
        <f t="shared" si="7"/>
        <v>0</v>
      </c>
      <c r="T17" s="24">
        <f t="shared" si="8"/>
        <v>77.9</v>
      </c>
      <c r="U17" s="112">
        <f t="shared" si="9"/>
        <v>77.9</v>
      </c>
    </row>
    <row r="18" spans="1:21" s="23" customFormat="1" ht="15.75">
      <c r="A18" s="42">
        <v>11</v>
      </c>
      <c r="B18" s="22" t="s">
        <v>47</v>
      </c>
      <c r="C18" s="124">
        <v>5</v>
      </c>
      <c r="D18" s="98"/>
      <c r="E18" s="98"/>
      <c r="F18" s="98"/>
      <c r="G18" s="47">
        <v>59008</v>
      </c>
      <c r="H18" s="47">
        <v>4061</v>
      </c>
      <c r="I18" s="47">
        <f t="shared" si="0"/>
        <v>63069</v>
      </c>
      <c r="J18" s="45">
        <v>1.124</v>
      </c>
      <c r="K18" s="41">
        <v>1.07</v>
      </c>
      <c r="L18" s="47">
        <f t="shared" si="1"/>
        <v>74517</v>
      </c>
      <c r="M18" s="24">
        <f t="shared" si="2"/>
        <v>0</v>
      </c>
      <c r="N18" s="24">
        <f t="shared" si="3"/>
        <v>0</v>
      </c>
      <c r="O18" s="24">
        <f t="shared" si="4"/>
        <v>0</v>
      </c>
      <c r="P18" s="24">
        <f t="shared" si="5"/>
        <v>0</v>
      </c>
      <c r="Q18" s="111">
        <v>1.108</v>
      </c>
      <c r="R18" s="24">
        <v>0</v>
      </c>
      <c r="S18" s="24">
        <v>0</v>
      </c>
      <c r="T18" s="24">
        <v>0</v>
      </c>
      <c r="U18" s="112">
        <f t="shared" si="9"/>
        <v>0</v>
      </c>
    </row>
    <row r="19" spans="1:21" s="23" customFormat="1" ht="15.75">
      <c r="A19" s="42">
        <v>12</v>
      </c>
      <c r="B19" s="22" t="s">
        <v>48</v>
      </c>
      <c r="C19" s="124">
        <v>5</v>
      </c>
      <c r="D19" s="98"/>
      <c r="E19" s="98"/>
      <c r="F19" s="98"/>
      <c r="G19" s="47">
        <v>59008</v>
      </c>
      <c r="H19" s="47">
        <v>4061</v>
      </c>
      <c r="I19" s="47">
        <f t="shared" si="0"/>
        <v>63069</v>
      </c>
      <c r="J19" s="45">
        <v>1.124</v>
      </c>
      <c r="K19" s="41">
        <v>1.07</v>
      </c>
      <c r="L19" s="47">
        <f t="shared" si="1"/>
        <v>74517</v>
      </c>
      <c r="M19" s="24">
        <f t="shared" si="2"/>
        <v>0</v>
      </c>
      <c r="N19" s="24">
        <f t="shared" si="3"/>
        <v>0</v>
      </c>
      <c r="O19" s="24">
        <f t="shared" si="4"/>
        <v>0</v>
      </c>
      <c r="P19" s="24">
        <f t="shared" si="5"/>
        <v>0</v>
      </c>
      <c r="Q19" s="111">
        <v>0.975</v>
      </c>
      <c r="R19" s="24">
        <f t="shared" si="6"/>
        <v>0</v>
      </c>
      <c r="S19" s="24">
        <f t="shared" si="7"/>
        <v>0</v>
      </c>
      <c r="T19" s="24">
        <f t="shared" si="8"/>
        <v>0</v>
      </c>
      <c r="U19" s="112">
        <f t="shared" si="9"/>
        <v>0</v>
      </c>
    </row>
    <row r="20" spans="1:21" s="23" customFormat="1" ht="15.75">
      <c r="A20" s="39">
        <v>13</v>
      </c>
      <c r="B20" s="22" t="s">
        <v>49</v>
      </c>
      <c r="C20" s="124">
        <v>5</v>
      </c>
      <c r="D20" s="98">
        <v>1</v>
      </c>
      <c r="E20" s="98"/>
      <c r="F20" s="98">
        <v>4</v>
      </c>
      <c r="G20" s="47">
        <v>59008</v>
      </c>
      <c r="H20" s="47">
        <v>4061</v>
      </c>
      <c r="I20" s="47">
        <f t="shared" si="0"/>
        <v>63069</v>
      </c>
      <c r="J20" s="45">
        <v>1.124</v>
      </c>
      <c r="K20" s="41">
        <v>1.07</v>
      </c>
      <c r="L20" s="47">
        <f t="shared" si="1"/>
        <v>74517</v>
      </c>
      <c r="M20" s="24">
        <f t="shared" si="2"/>
        <v>74.5</v>
      </c>
      <c r="N20" s="24">
        <f t="shared" si="3"/>
        <v>0</v>
      </c>
      <c r="O20" s="24">
        <f t="shared" si="4"/>
        <v>298.1</v>
      </c>
      <c r="P20" s="24">
        <f t="shared" si="5"/>
        <v>372.6</v>
      </c>
      <c r="Q20" s="111">
        <v>0.721</v>
      </c>
      <c r="R20" s="24">
        <f t="shared" si="6"/>
        <v>53.7</v>
      </c>
      <c r="S20" s="24">
        <f t="shared" si="7"/>
        <v>0</v>
      </c>
      <c r="T20" s="24">
        <f t="shared" si="8"/>
        <v>214.9</v>
      </c>
      <c r="U20" s="112">
        <f t="shared" si="9"/>
        <v>268.6</v>
      </c>
    </row>
    <row r="21" spans="1:21" s="23" customFormat="1" ht="19.5" customHeight="1">
      <c r="A21" s="42">
        <v>14</v>
      </c>
      <c r="B21" s="22" t="s">
        <v>50</v>
      </c>
      <c r="C21" s="124">
        <v>5</v>
      </c>
      <c r="D21" s="98"/>
      <c r="E21" s="98"/>
      <c r="F21" s="98">
        <v>2</v>
      </c>
      <c r="G21" s="47">
        <v>59008</v>
      </c>
      <c r="H21" s="47">
        <v>4061</v>
      </c>
      <c r="I21" s="47">
        <f t="shared" si="0"/>
        <v>63069</v>
      </c>
      <c r="J21" s="45">
        <v>1.124</v>
      </c>
      <c r="K21" s="41">
        <v>1.07</v>
      </c>
      <c r="L21" s="47">
        <f t="shared" si="1"/>
        <v>74517</v>
      </c>
      <c r="M21" s="24">
        <f t="shared" si="2"/>
        <v>0</v>
      </c>
      <c r="N21" s="24">
        <f t="shared" si="3"/>
        <v>0</v>
      </c>
      <c r="O21" s="24">
        <f t="shared" si="4"/>
        <v>149</v>
      </c>
      <c r="P21" s="24">
        <f t="shared" si="5"/>
        <v>149</v>
      </c>
      <c r="Q21" s="111">
        <v>1.021</v>
      </c>
      <c r="R21" s="24">
        <f t="shared" si="6"/>
        <v>0</v>
      </c>
      <c r="S21" s="24">
        <f t="shared" si="7"/>
        <v>0</v>
      </c>
      <c r="T21" s="24">
        <f t="shared" si="8"/>
        <v>152.1</v>
      </c>
      <c r="U21" s="112">
        <f t="shared" si="9"/>
        <v>152.1</v>
      </c>
    </row>
    <row r="22" spans="1:21" s="23" customFormat="1" ht="15.75">
      <c r="A22" s="42">
        <v>15</v>
      </c>
      <c r="B22" s="22" t="s">
        <v>51</v>
      </c>
      <c r="C22" s="124">
        <v>5</v>
      </c>
      <c r="D22" s="98"/>
      <c r="E22" s="98"/>
      <c r="F22" s="98">
        <v>3</v>
      </c>
      <c r="G22" s="47">
        <v>59008</v>
      </c>
      <c r="H22" s="47">
        <v>4061</v>
      </c>
      <c r="I22" s="47">
        <f t="shared" si="0"/>
        <v>63069</v>
      </c>
      <c r="J22" s="45">
        <v>1.124</v>
      </c>
      <c r="K22" s="41">
        <v>1.07</v>
      </c>
      <c r="L22" s="47">
        <f t="shared" si="1"/>
        <v>74517</v>
      </c>
      <c r="M22" s="24">
        <f t="shared" si="2"/>
        <v>0</v>
      </c>
      <c r="N22" s="24">
        <f t="shared" si="3"/>
        <v>0</v>
      </c>
      <c r="O22" s="24">
        <f t="shared" si="4"/>
        <v>223.6</v>
      </c>
      <c r="P22" s="24">
        <f t="shared" si="5"/>
        <v>223.6</v>
      </c>
      <c r="Q22" s="111">
        <v>0.885</v>
      </c>
      <c r="R22" s="24">
        <f t="shared" si="6"/>
        <v>0</v>
      </c>
      <c r="S22" s="24">
        <f t="shared" si="7"/>
        <v>0</v>
      </c>
      <c r="T22" s="24">
        <f t="shared" si="8"/>
        <v>197.9</v>
      </c>
      <c r="U22" s="112">
        <f t="shared" si="9"/>
        <v>197.9</v>
      </c>
    </row>
    <row r="23" spans="1:21" s="23" customFormat="1" ht="15.75" customHeight="1">
      <c r="A23" s="39">
        <v>16</v>
      </c>
      <c r="B23" s="22" t="s">
        <v>52</v>
      </c>
      <c r="C23" s="124">
        <v>5</v>
      </c>
      <c r="D23" s="98"/>
      <c r="E23" s="98"/>
      <c r="F23" s="98">
        <v>2</v>
      </c>
      <c r="G23" s="47">
        <v>59008</v>
      </c>
      <c r="H23" s="47">
        <v>4061</v>
      </c>
      <c r="I23" s="47">
        <f t="shared" si="0"/>
        <v>63069</v>
      </c>
      <c r="J23" s="45">
        <v>1.124</v>
      </c>
      <c r="K23" s="41">
        <v>1.07</v>
      </c>
      <c r="L23" s="47">
        <f t="shared" si="1"/>
        <v>74517</v>
      </c>
      <c r="M23" s="24">
        <f t="shared" si="2"/>
        <v>0</v>
      </c>
      <c r="N23" s="24">
        <f t="shared" si="3"/>
        <v>0</v>
      </c>
      <c r="O23" s="24">
        <f t="shared" si="4"/>
        <v>149</v>
      </c>
      <c r="P23" s="24">
        <f t="shared" si="5"/>
        <v>149</v>
      </c>
      <c r="Q23" s="111">
        <v>0.92</v>
      </c>
      <c r="R23" s="24">
        <f t="shared" si="6"/>
        <v>0</v>
      </c>
      <c r="S23" s="24">
        <f t="shared" si="7"/>
        <v>0</v>
      </c>
      <c r="T23" s="24">
        <f t="shared" si="8"/>
        <v>137.1</v>
      </c>
      <c r="U23" s="112">
        <f t="shared" si="9"/>
        <v>137.1</v>
      </c>
    </row>
    <row r="24" spans="1:21" s="23" customFormat="1" ht="15.75">
      <c r="A24" s="42">
        <v>17</v>
      </c>
      <c r="B24" s="22" t="s">
        <v>53</v>
      </c>
      <c r="C24" s="124">
        <v>5</v>
      </c>
      <c r="D24" s="98"/>
      <c r="E24" s="98"/>
      <c r="F24" s="98">
        <v>1</v>
      </c>
      <c r="G24" s="47">
        <v>59008</v>
      </c>
      <c r="H24" s="47">
        <v>4061</v>
      </c>
      <c r="I24" s="47">
        <f t="shared" si="0"/>
        <v>63069</v>
      </c>
      <c r="J24" s="45">
        <v>1.124</v>
      </c>
      <c r="K24" s="41">
        <v>1.07</v>
      </c>
      <c r="L24" s="47">
        <f t="shared" si="1"/>
        <v>74517</v>
      </c>
      <c r="M24" s="24">
        <f t="shared" si="2"/>
        <v>0</v>
      </c>
      <c r="N24" s="24">
        <f t="shared" si="3"/>
        <v>0</v>
      </c>
      <c r="O24" s="24">
        <f t="shared" si="4"/>
        <v>74.5</v>
      </c>
      <c r="P24" s="24">
        <f t="shared" si="5"/>
        <v>74.5</v>
      </c>
      <c r="Q24" s="111">
        <v>0.779</v>
      </c>
      <c r="R24" s="24">
        <f t="shared" si="6"/>
        <v>0</v>
      </c>
      <c r="S24" s="24">
        <f t="shared" si="7"/>
        <v>0</v>
      </c>
      <c r="T24" s="24">
        <f t="shared" si="8"/>
        <v>58</v>
      </c>
      <c r="U24" s="112">
        <f t="shared" si="9"/>
        <v>58</v>
      </c>
    </row>
    <row r="25" spans="1:21" s="23" customFormat="1" ht="15.75">
      <c r="A25" s="42">
        <v>18</v>
      </c>
      <c r="B25" s="22" t="s">
        <v>54</v>
      </c>
      <c r="C25" s="124">
        <v>5</v>
      </c>
      <c r="D25" s="98"/>
      <c r="E25" s="98"/>
      <c r="F25" s="98">
        <v>2</v>
      </c>
      <c r="G25" s="47">
        <v>59008</v>
      </c>
      <c r="H25" s="47">
        <v>4061</v>
      </c>
      <c r="I25" s="47">
        <f t="shared" si="0"/>
        <v>63069</v>
      </c>
      <c r="J25" s="45">
        <v>1.124</v>
      </c>
      <c r="K25" s="41">
        <v>1.07</v>
      </c>
      <c r="L25" s="47">
        <f t="shared" si="1"/>
        <v>74517</v>
      </c>
      <c r="M25" s="24">
        <f t="shared" si="2"/>
        <v>0</v>
      </c>
      <c r="N25" s="24">
        <f t="shared" si="3"/>
        <v>0</v>
      </c>
      <c r="O25" s="24">
        <f t="shared" si="4"/>
        <v>149</v>
      </c>
      <c r="P25" s="24">
        <f t="shared" si="5"/>
        <v>149</v>
      </c>
      <c r="Q25" s="111">
        <v>0.937</v>
      </c>
      <c r="R25" s="24">
        <f t="shared" si="6"/>
        <v>0</v>
      </c>
      <c r="S25" s="24">
        <f t="shared" si="7"/>
        <v>0</v>
      </c>
      <c r="T25" s="24">
        <f t="shared" si="8"/>
        <v>139.6</v>
      </c>
      <c r="U25" s="112">
        <f t="shared" si="9"/>
        <v>139.6</v>
      </c>
    </row>
    <row r="26" spans="1:21" s="23" customFormat="1" ht="31.5">
      <c r="A26" s="39">
        <v>19</v>
      </c>
      <c r="B26" s="22" t="s">
        <v>55</v>
      </c>
      <c r="C26" s="124">
        <v>5</v>
      </c>
      <c r="D26" s="100"/>
      <c r="E26" s="100"/>
      <c r="F26" s="100"/>
      <c r="G26" s="47">
        <v>59008</v>
      </c>
      <c r="H26" s="47">
        <v>4061</v>
      </c>
      <c r="I26" s="47">
        <f t="shared" si="0"/>
        <v>63069</v>
      </c>
      <c r="J26" s="45">
        <v>1.124</v>
      </c>
      <c r="K26" s="41">
        <v>1.07</v>
      </c>
      <c r="L26" s="47">
        <f t="shared" si="1"/>
        <v>74517</v>
      </c>
      <c r="M26" s="24">
        <f t="shared" si="2"/>
        <v>0</v>
      </c>
      <c r="N26" s="24">
        <f t="shared" si="3"/>
        <v>0</v>
      </c>
      <c r="O26" s="24">
        <f t="shared" si="4"/>
        <v>0</v>
      </c>
      <c r="P26" s="24">
        <f t="shared" si="5"/>
        <v>0</v>
      </c>
      <c r="Q26" s="111">
        <v>0.909</v>
      </c>
      <c r="R26" s="24">
        <f t="shared" si="6"/>
        <v>0</v>
      </c>
      <c r="S26" s="24">
        <f t="shared" si="7"/>
        <v>0</v>
      </c>
      <c r="T26" s="24">
        <f t="shared" si="8"/>
        <v>0</v>
      </c>
      <c r="U26" s="112">
        <f t="shared" si="9"/>
        <v>0</v>
      </c>
    </row>
    <row r="27" spans="1:21" s="23" customFormat="1" ht="15" customHeight="1">
      <c r="A27" s="42">
        <v>20</v>
      </c>
      <c r="B27" s="22" t="s">
        <v>56</v>
      </c>
      <c r="C27" s="124">
        <v>5</v>
      </c>
      <c r="D27" s="100"/>
      <c r="E27" s="100"/>
      <c r="F27" s="100">
        <v>1</v>
      </c>
      <c r="G27" s="47">
        <v>59008</v>
      </c>
      <c r="H27" s="47">
        <v>4061</v>
      </c>
      <c r="I27" s="47">
        <f t="shared" si="0"/>
        <v>63069</v>
      </c>
      <c r="J27" s="45">
        <v>1.124</v>
      </c>
      <c r="K27" s="41">
        <v>1.07</v>
      </c>
      <c r="L27" s="47">
        <f t="shared" si="1"/>
        <v>74517</v>
      </c>
      <c r="M27" s="24">
        <f t="shared" si="2"/>
        <v>0</v>
      </c>
      <c r="N27" s="24">
        <f t="shared" si="3"/>
        <v>0</v>
      </c>
      <c r="O27" s="24">
        <f t="shared" si="4"/>
        <v>74.5</v>
      </c>
      <c r="P27" s="24">
        <f t="shared" si="5"/>
        <v>74.5</v>
      </c>
      <c r="Q27" s="111">
        <v>0.833</v>
      </c>
      <c r="R27" s="24">
        <f t="shared" si="6"/>
        <v>0</v>
      </c>
      <c r="S27" s="24">
        <f t="shared" si="7"/>
        <v>0</v>
      </c>
      <c r="T27" s="24">
        <f t="shared" si="8"/>
        <v>62.1</v>
      </c>
      <c r="U27" s="112">
        <f t="shared" si="9"/>
        <v>62.1</v>
      </c>
    </row>
    <row r="28" spans="1:21" s="23" customFormat="1" ht="18.75" customHeight="1">
      <c r="A28" s="42">
        <v>21</v>
      </c>
      <c r="B28" s="22" t="s">
        <v>57</v>
      </c>
      <c r="C28" s="124">
        <v>5</v>
      </c>
      <c r="D28" s="100"/>
      <c r="E28" s="98"/>
      <c r="F28" s="98"/>
      <c r="G28" s="47">
        <v>59008</v>
      </c>
      <c r="H28" s="47">
        <v>4061</v>
      </c>
      <c r="I28" s="47">
        <f t="shared" si="0"/>
        <v>63069</v>
      </c>
      <c r="J28" s="45">
        <v>1.124</v>
      </c>
      <c r="K28" s="41">
        <v>1.07</v>
      </c>
      <c r="L28" s="47">
        <f t="shared" si="1"/>
        <v>74517</v>
      </c>
      <c r="M28" s="24">
        <f t="shared" si="2"/>
        <v>0</v>
      </c>
      <c r="N28" s="24">
        <f t="shared" si="3"/>
        <v>0</v>
      </c>
      <c r="O28" s="24">
        <f t="shared" si="4"/>
        <v>0</v>
      </c>
      <c r="P28" s="24">
        <f t="shared" si="5"/>
        <v>0</v>
      </c>
      <c r="Q28" s="111">
        <v>0.986</v>
      </c>
      <c r="R28" s="24">
        <f t="shared" si="6"/>
        <v>0</v>
      </c>
      <c r="S28" s="24">
        <f t="shared" si="7"/>
        <v>0</v>
      </c>
      <c r="T28" s="24">
        <f t="shared" si="8"/>
        <v>0</v>
      </c>
      <c r="U28" s="112">
        <f t="shared" si="9"/>
        <v>0</v>
      </c>
    </row>
    <row r="29" spans="1:21" s="23" customFormat="1" ht="31.5">
      <c r="A29" s="39">
        <v>22</v>
      </c>
      <c r="B29" s="22" t="s">
        <v>58</v>
      </c>
      <c r="C29" s="124">
        <v>5</v>
      </c>
      <c r="D29" s="100"/>
      <c r="E29" s="100"/>
      <c r="F29" s="100"/>
      <c r="G29" s="47">
        <v>59008</v>
      </c>
      <c r="H29" s="47">
        <v>4061</v>
      </c>
      <c r="I29" s="47">
        <f t="shared" si="0"/>
        <v>63069</v>
      </c>
      <c r="J29" s="45">
        <v>1.124</v>
      </c>
      <c r="K29" s="41">
        <v>1.07</v>
      </c>
      <c r="L29" s="47">
        <f t="shared" si="1"/>
        <v>74517</v>
      </c>
      <c r="M29" s="24">
        <f t="shared" si="2"/>
        <v>0</v>
      </c>
      <c r="N29" s="24">
        <f t="shared" si="3"/>
        <v>0</v>
      </c>
      <c r="O29" s="24">
        <f t="shared" si="4"/>
        <v>0</v>
      </c>
      <c r="P29" s="24">
        <f t="shared" si="5"/>
        <v>0</v>
      </c>
      <c r="Q29" s="111">
        <v>0.813</v>
      </c>
      <c r="R29" s="24">
        <f t="shared" si="6"/>
        <v>0</v>
      </c>
      <c r="S29" s="24">
        <f t="shared" si="7"/>
        <v>0</v>
      </c>
      <c r="T29" s="24">
        <f t="shared" si="8"/>
        <v>0</v>
      </c>
      <c r="U29" s="112">
        <f t="shared" si="9"/>
        <v>0</v>
      </c>
    </row>
    <row r="30" spans="1:21" s="23" customFormat="1" ht="15.75">
      <c r="A30" s="42">
        <v>23</v>
      </c>
      <c r="B30" s="22" t="s">
        <v>59</v>
      </c>
      <c r="C30" s="124">
        <v>5</v>
      </c>
      <c r="D30" s="100"/>
      <c r="E30" s="100"/>
      <c r="F30" s="100">
        <v>2</v>
      </c>
      <c r="G30" s="47">
        <v>59008</v>
      </c>
      <c r="H30" s="47">
        <v>4061</v>
      </c>
      <c r="I30" s="47">
        <f t="shared" si="0"/>
        <v>63069</v>
      </c>
      <c r="J30" s="45">
        <v>1.124</v>
      </c>
      <c r="K30" s="41">
        <v>1.07</v>
      </c>
      <c r="L30" s="47">
        <f t="shared" si="1"/>
        <v>74517</v>
      </c>
      <c r="M30" s="24">
        <f t="shared" si="2"/>
        <v>0</v>
      </c>
      <c r="N30" s="24">
        <f t="shared" si="3"/>
        <v>0</v>
      </c>
      <c r="O30" s="24">
        <f t="shared" si="4"/>
        <v>149</v>
      </c>
      <c r="P30" s="24">
        <f t="shared" si="5"/>
        <v>149</v>
      </c>
      <c r="Q30" s="111">
        <v>1.088</v>
      </c>
      <c r="R30" s="24">
        <f t="shared" si="6"/>
        <v>0</v>
      </c>
      <c r="S30" s="24">
        <f t="shared" si="7"/>
        <v>0</v>
      </c>
      <c r="T30" s="24">
        <f t="shared" si="8"/>
        <v>162.1</v>
      </c>
      <c r="U30" s="112">
        <f t="shared" si="9"/>
        <v>162.1</v>
      </c>
    </row>
    <row r="31" spans="1:21" s="23" customFormat="1" ht="31.5" customHeight="1">
      <c r="A31" s="42">
        <v>24</v>
      </c>
      <c r="B31" s="22" t="s">
        <v>60</v>
      </c>
      <c r="C31" s="124">
        <v>5</v>
      </c>
      <c r="D31" s="98">
        <v>2</v>
      </c>
      <c r="E31" s="98"/>
      <c r="F31" s="98"/>
      <c r="G31" s="47">
        <v>59008</v>
      </c>
      <c r="H31" s="47">
        <v>4061</v>
      </c>
      <c r="I31" s="47">
        <f t="shared" si="0"/>
        <v>63069</v>
      </c>
      <c r="J31" s="45">
        <v>1.124</v>
      </c>
      <c r="K31" s="41">
        <v>1.07</v>
      </c>
      <c r="L31" s="47">
        <f t="shared" si="1"/>
        <v>74517</v>
      </c>
      <c r="M31" s="24">
        <f t="shared" si="2"/>
        <v>149</v>
      </c>
      <c r="N31" s="24">
        <f t="shared" si="3"/>
        <v>0</v>
      </c>
      <c r="O31" s="24">
        <f t="shared" si="4"/>
        <v>0</v>
      </c>
      <c r="P31" s="24">
        <f t="shared" si="5"/>
        <v>149</v>
      </c>
      <c r="Q31" s="111">
        <v>0.817</v>
      </c>
      <c r="R31" s="24">
        <f t="shared" si="6"/>
        <v>121.7</v>
      </c>
      <c r="S31" s="24">
        <f t="shared" si="7"/>
        <v>0</v>
      </c>
      <c r="T31" s="24">
        <f t="shared" si="8"/>
        <v>0</v>
      </c>
      <c r="U31" s="112">
        <f t="shared" si="9"/>
        <v>121.7</v>
      </c>
    </row>
    <row r="32" spans="1:21" s="23" customFormat="1" ht="30" customHeight="1">
      <c r="A32" s="39">
        <v>25</v>
      </c>
      <c r="B32" s="22" t="s">
        <v>61</v>
      </c>
      <c r="C32" s="124">
        <v>5</v>
      </c>
      <c r="D32" s="98"/>
      <c r="E32" s="98"/>
      <c r="F32" s="98"/>
      <c r="G32" s="47">
        <v>59008</v>
      </c>
      <c r="H32" s="47">
        <v>4061</v>
      </c>
      <c r="I32" s="47">
        <f t="shared" si="0"/>
        <v>63069</v>
      </c>
      <c r="J32" s="45">
        <v>1.124</v>
      </c>
      <c r="K32" s="41">
        <v>1.07</v>
      </c>
      <c r="L32" s="47">
        <f t="shared" si="1"/>
        <v>74517</v>
      </c>
      <c r="M32" s="24">
        <f t="shared" si="2"/>
        <v>0</v>
      </c>
      <c r="N32" s="24">
        <f t="shared" si="3"/>
        <v>0</v>
      </c>
      <c r="O32" s="24">
        <f t="shared" si="4"/>
        <v>0</v>
      </c>
      <c r="P32" s="24">
        <f t="shared" si="5"/>
        <v>0</v>
      </c>
      <c r="Q32" s="111">
        <v>0.899</v>
      </c>
      <c r="R32" s="24">
        <f aca="true" t="shared" si="10" ref="R32:R40">ROUND(M32*Q32,1)</f>
        <v>0</v>
      </c>
      <c r="S32" s="24">
        <f aca="true" t="shared" si="11" ref="S32:S40">ROUND(N32*Q32,1)</f>
        <v>0</v>
      </c>
      <c r="T32" s="24">
        <f aca="true" t="shared" si="12" ref="T32:T40">ROUND(O32*Q32,1)</f>
        <v>0</v>
      </c>
      <c r="U32" s="112">
        <f t="shared" si="9"/>
        <v>0</v>
      </c>
    </row>
    <row r="33" spans="1:21" s="23" customFormat="1" ht="37.5" customHeight="1">
      <c r="A33" s="42">
        <v>26</v>
      </c>
      <c r="B33" s="22" t="s">
        <v>62</v>
      </c>
      <c r="C33" s="124">
        <v>5</v>
      </c>
      <c r="D33" s="98"/>
      <c r="E33" s="98"/>
      <c r="F33" s="98"/>
      <c r="G33" s="47">
        <v>59008</v>
      </c>
      <c r="H33" s="47">
        <v>4061</v>
      </c>
      <c r="I33" s="47">
        <f t="shared" si="0"/>
        <v>63069</v>
      </c>
      <c r="J33" s="45">
        <v>1.124</v>
      </c>
      <c r="K33" s="41">
        <v>1.07</v>
      </c>
      <c r="L33" s="47">
        <f t="shared" si="1"/>
        <v>74517</v>
      </c>
      <c r="M33" s="24">
        <f t="shared" si="2"/>
        <v>0</v>
      </c>
      <c r="N33" s="24">
        <f t="shared" si="3"/>
        <v>0</v>
      </c>
      <c r="O33" s="24">
        <f t="shared" si="4"/>
        <v>0</v>
      </c>
      <c r="P33" s="24">
        <f t="shared" si="5"/>
        <v>0</v>
      </c>
      <c r="Q33" s="111">
        <v>0.777</v>
      </c>
      <c r="R33" s="24">
        <f t="shared" si="10"/>
        <v>0</v>
      </c>
      <c r="S33" s="24">
        <f t="shared" si="11"/>
        <v>0</v>
      </c>
      <c r="T33" s="24">
        <f t="shared" si="12"/>
        <v>0</v>
      </c>
      <c r="U33" s="112">
        <f t="shared" si="9"/>
        <v>0</v>
      </c>
    </row>
    <row r="34" spans="1:21" s="23" customFormat="1" ht="18.75" customHeight="1">
      <c r="A34" s="42">
        <v>27</v>
      </c>
      <c r="B34" s="22" t="s">
        <v>63</v>
      </c>
      <c r="C34" s="124">
        <v>5</v>
      </c>
      <c r="D34" s="98">
        <v>1</v>
      </c>
      <c r="E34" s="98"/>
      <c r="F34" s="98"/>
      <c r="G34" s="47">
        <v>59008</v>
      </c>
      <c r="H34" s="47">
        <v>4061</v>
      </c>
      <c r="I34" s="47">
        <f t="shared" si="0"/>
        <v>63069</v>
      </c>
      <c r="J34" s="45">
        <v>1.124</v>
      </c>
      <c r="K34" s="41">
        <v>1.07</v>
      </c>
      <c r="L34" s="47">
        <f t="shared" si="1"/>
        <v>74517</v>
      </c>
      <c r="M34" s="24">
        <f t="shared" si="2"/>
        <v>74.5</v>
      </c>
      <c r="N34" s="24">
        <f t="shared" si="3"/>
        <v>0</v>
      </c>
      <c r="O34" s="24">
        <f t="shared" si="4"/>
        <v>0</v>
      </c>
      <c r="P34" s="24">
        <f t="shared" si="5"/>
        <v>74.5</v>
      </c>
      <c r="Q34" s="111">
        <v>0.882</v>
      </c>
      <c r="R34" s="24">
        <f t="shared" si="10"/>
        <v>65.7</v>
      </c>
      <c r="S34" s="24">
        <f t="shared" si="11"/>
        <v>0</v>
      </c>
      <c r="T34" s="24">
        <f t="shared" si="12"/>
        <v>0</v>
      </c>
      <c r="U34" s="112">
        <f t="shared" si="9"/>
        <v>65.7</v>
      </c>
    </row>
    <row r="35" spans="1:21" s="23" customFormat="1" ht="32.25" customHeight="1">
      <c r="A35" s="39">
        <v>28</v>
      </c>
      <c r="B35" s="22" t="s">
        <v>64</v>
      </c>
      <c r="C35" s="124">
        <v>5</v>
      </c>
      <c r="D35" s="98"/>
      <c r="E35" s="98"/>
      <c r="F35" s="98"/>
      <c r="G35" s="47">
        <v>59008</v>
      </c>
      <c r="H35" s="47">
        <v>4061</v>
      </c>
      <c r="I35" s="47">
        <f t="shared" si="0"/>
        <v>63069</v>
      </c>
      <c r="J35" s="45">
        <v>1.124</v>
      </c>
      <c r="K35" s="41">
        <v>1.07</v>
      </c>
      <c r="L35" s="47">
        <f t="shared" si="1"/>
        <v>74517</v>
      </c>
      <c r="M35" s="24">
        <f t="shared" si="2"/>
        <v>0</v>
      </c>
      <c r="N35" s="24">
        <f t="shared" si="3"/>
        <v>0</v>
      </c>
      <c r="O35" s="24">
        <f t="shared" si="4"/>
        <v>0</v>
      </c>
      <c r="P35" s="24">
        <f t="shared" si="5"/>
        <v>0</v>
      </c>
      <c r="Q35" s="111">
        <v>0.824</v>
      </c>
      <c r="R35" s="24">
        <f t="shared" si="10"/>
        <v>0</v>
      </c>
      <c r="S35" s="24">
        <f t="shared" si="11"/>
        <v>0</v>
      </c>
      <c r="T35" s="24">
        <f t="shared" si="12"/>
        <v>0</v>
      </c>
      <c r="U35" s="112">
        <f t="shared" si="9"/>
        <v>0</v>
      </c>
    </row>
    <row r="36" spans="1:21" s="23" customFormat="1" ht="31.5">
      <c r="A36" s="42">
        <v>29</v>
      </c>
      <c r="B36" s="22" t="s">
        <v>65</v>
      </c>
      <c r="C36" s="124">
        <v>5</v>
      </c>
      <c r="D36" s="100"/>
      <c r="E36" s="100"/>
      <c r="F36" s="100"/>
      <c r="G36" s="47">
        <v>59008</v>
      </c>
      <c r="H36" s="47">
        <v>4061</v>
      </c>
      <c r="I36" s="47">
        <f t="shared" si="0"/>
        <v>63069</v>
      </c>
      <c r="J36" s="45">
        <v>1.124</v>
      </c>
      <c r="K36" s="41">
        <v>1.07</v>
      </c>
      <c r="L36" s="47">
        <f t="shared" si="1"/>
        <v>74517</v>
      </c>
      <c r="M36" s="24">
        <f t="shared" si="2"/>
        <v>0</v>
      </c>
      <c r="N36" s="24">
        <f t="shared" si="3"/>
        <v>0</v>
      </c>
      <c r="O36" s="24">
        <f t="shared" si="4"/>
        <v>0</v>
      </c>
      <c r="P36" s="24">
        <f t="shared" si="5"/>
        <v>0</v>
      </c>
      <c r="Q36" s="111">
        <v>0.933</v>
      </c>
      <c r="R36" s="24">
        <f t="shared" si="10"/>
        <v>0</v>
      </c>
      <c r="S36" s="24">
        <f t="shared" si="11"/>
        <v>0</v>
      </c>
      <c r="T36" s="24">
        <f t="shared" si="12"/>
        <v>0</v>
      </c>
      <c r="U36" s="112">
        <f t="shared" si="9"/>
        <v>0</v>
      </c>
    </row>
    <row r="37" spans="1:21" s="23" customFormat="1" ht="31.5">
      <c r="A37" s="42">
        <v>30</v>
      </c>
      <c r="B37" s="22" t="s">
        <v>66</v>
      </c>
      <c r="C37" s="124">
        <v>5</v>
      </c>
      <c r="D37" s="100"/>
      <c r="E37" s="100"/>
      <c r="F37" s="100"/>
      <c r="G37" s="47">
        <v>59008</v>
      </c>
      <c r="H37" s="47">
        <v>4061</v>
      </c>
      <c r="I37" s="47">
        <f t="shared" si="0"/>
        <v>63069</v>
      </c>
      <c r="J37" s="45">
        <v>1.124</v>
      </c>
      <c r="K37" s="41">
        <v>1.07</v>
      </c>
      <c r="L37" s="47">
        <f t="shared" si="1"/>
        <v>74517</v>
      </c>
      <c r="M37" s="24">
        <f t="shared" si="2"/>
        <v>0</v>
      </c>
      <c r="N37" s="24">
        <f t="shared" si="3"/>
        <v>0</v>
      </c>
      <c r="O37" s="24">
        <f t="shared" si="4"/>
        <v>0</v>
      </c>
      <c r="P37" s="24">
        <f t="shared" si="5"/>
        <v>0</v>
      </c>
      <c r="Q37" s="111">
        <v>0.917</v>
      </c>
      <c r="R37" s="24">
        <f t="shared" si="10"/>
        <v>0</v>
      </c>
      <c r="S37" s="24">
        <f t="shared" si="11"/>
        <v>0</v>
      </c>
      <c r="T37" s="24">
        <f t="shared" si="12"/>
        <v>0</v>
      </c>
      <c r="U37" s="112">
        <f t="shared" si="9"/>
        <v>0</v>
      </c>
    </row>
    <row r="38" spans="1:21" s="23" customFormat="1" ht="31.5">
      <c r="A38" s="39">
        <v>31</v>
      </c>
      <c r="B38" s="22" t="s">
        <v>67</v>
      </c>
      <c r="C38" s="124">
        <v>5</v>
      </c>
      <c r="D38" s="100"/>
      <c r="E38" s="100"/>
      <c r="F38" s="100"/>
      <c r="G38" s="47">
        <v>59008</v>
      </c>
      <c r="H38" s="47">
        <v>4061</v>
      </c>
      <c r="I38" s="47">
        <f t="shared" si="0"/>
        <v>63069</v>
      </c>
      <c r="J38" s="45">
        <v>1.124</v>
      </c>
      <c r="K38" s="41">
        <v>1.07</v>
      </c>
      <c r="L38" s="47">
        <f t="shared" si="1"/>
        <v>74517</v>
      </c>
      <c r="M38" s="24">
        <f t="shared" si="2"/>
        <v>0</v>
      </c>
      <c r="N38" s="24">
        <f t="shared" si="3"/>
        <v>0</v>
      </c>
      <c r="O38" s="24">
        <f t="shared" si="4"/>
        <v>0</v>
      </c>
      <c r="P38" s="24">
        <f t="shared" si="5"/>
        <v>0</v>
      </c>
      <c r="Q38" s="111">
        <v>0.786</v>
      </c>
      <c r="R38" s="24">
        <f t="shared" si="10"/>
        <v>0</v>
      </c>
      <c r="S38" s="24">
        <f t="shared" si="11"/>
        <v>0</v>
      </c>
      <c r="T38" s="24">
        <f t="shared" si="12"/>
        <v>0</v>
      </c>
      <c r="U38" s="112">
        <f t="shared" si="9"/>
        <v>0</v>
      </c>
    </row>
    <row r="39" spans="1:21" s="23" customFormat="1" ht="18.75" customHeight="1">
      <c r="A39" s="42">
        <v>32</v>
      </c>
      <c r="B39" s="22" t="s">
        <v>68</v>
      </c>
      <c r="C39" s="124">
        <v>5</v>
      </c>
      <c r="D39" s="98">
        <v>1</v>
      </c>
      <c r="E39" s="98"/>
      <c r="F39" s="98">
        <v>1</v>
      </c>
      <c r="G39" s="47">
        <v>59008</v>
      </c>
      <c r="H39" s="47">
        <v>4061</v>
      </c>
      <c r="I39" s="47">
        <f t="shared" si="0"/>
        <v>63069</v>
      </c>
      <c r="J39" s="45">
        <v>1.124</v>
      </c>
      <c r="K39" s="41">
        <v>1.07</v>
      </c>
      <c r="L39" s="47">
        <f t="shared" si="1"/>
        <v>74517</v>
      </c>
      <c r="M39" s="24">
        <f t="shared" si="2"/>
        <v>74.5</v>
      </c>
      <c r="N39" s="24">
        <f t="shared" si="3"/>
        <v>0</v>
      </c>
      <c r="O39" s="24">
        <f t="shared" si="4"/>
        <v>74.5</v>
      </c>
      <c r="P39" s="24">
        <f t="shared" si="5"/>
        <v>149</v>
      </c>
      <c r="Q39" s="111">
        <v>1.054</v>
      </c>
      <c r="R39" s="24">
        <f t="shared" si="10"/>
        <v>78.5</v>
      </c>
      <c r="S39" s="24">
        <f t="shared" si="11"/>
        <v>0</v>
      </c>
      <c r="T39" s="24">
        <f t="shared" si="12"/>
        <v>78.5</v>
      </c>
      <c r="U39" s="112">
        <f t="shared" si="9"/>
        <v>157</v>
      </c>
    </row>
    <row r="40" spans="1:21" s="23" customFormat="1" ht="30.75" customHeight="1">
      <c r="A40" s="42">
        <v>33</v>
      </c>
      <c r="B40" s="22" t="s">
        <v>69</v>
      </c>
      <c r="C40" s="124">
        <v>5</v>
      </c>
      <c r="D40" s="98"/>
      <c r="E40" s="98"/>
      <c r="F40" s="98">
        <v>1</v>
      </c>
      <c r="G40" s="47">
        <v>59008</v>
      </c>
      <c r="H40" s="47">
        <v>4061</v>
      </c>
      <c r="I40" s="47">
        <f t="shared" si="0"/>
        <v>63069</v>
      </c>
      <c r="J40" s="45">
        <v>1.124</v>
      </c>
      <c r="K40" s="41">
        <v>1.07</v>
      </c>
      <c r="L40" s="47">
        <f t="shared" si="1"/>
        <v>74517</v>
      </c>
      <c r="M40" s="24">
        <f t="shared" si="2"/>
        <v>0</v>
      </c>
      <c r="N40" s="24">
        <f t="shared" si="3"/>
        <v>0</v>
      </c>
      <c r="O40" s="24">
        <f t="shared" si="4"/>
        <v>74.5</v>
      </c>
      <c r="P40" s="24">
        <f t="shared" si="5"/>
        <v>74.5</v>
      </c>
      <c r="Q40" s="111">
        <v>0.99</v>
      </c>
      <c r="R40" s="24">
        <f t="shared" si="10"/>
        <v>0</v>
      </c>
      <c r="S40" s="24">
        <f t="shared" si="11"/>
        <v>0</v>
      </c>
      <c r="T40" s="24">
        <f t="shared" si="12"/>
        <v>73.8</v>
      </c>
      <c r="U40" s="112">
        <f t="shared" si="9"/>
        <v>73.8</v>
      </c>
    </row>
    <row r="41" spans="1:21" s="23" customFormat="1" ht="29.25" customHeight="1">
      <c r="A41" s="39">
        <v>34</v>
      </c>
      <c r="B41" s="22" t="s">
        <v>70</v>
      </c>
      <c r="C41" s="124">
        <v>5</v>
      </c>
      <c r="D41" s="100"/>
      <c r="E41" s="100"/>
      <c r="F41" s="100">
        <v>1</v>
      </c>
      <c r="G41" s="47">
        <v>59008</v>
      </c>
      <c r="H41" s="47">
        <v>4061</v>
      </c>
      <c r="I41" s="47">
        <f t="shared" si="0"/>
        <v>63069</v>
      </c>
      <c r="J41" s="45">
        <v>1.124</v>
      </c>
      <c r="K41" s="41">
        <v>1.07</v>
      </c>
      <c r="L41" s="47">
        <f t="shared" si="1"/>
        <v>74517</v>
      </c>
      <c r="M41" s="24">
        <f t="shared" si="2"/>
        <v>0</v>
      </c>
      <c r="N41" s="24">
        <f t="shared" si="3"/>
        <v>0</v>
      </c>
      <c r="O41" s="24">
        <f t="shared" si="4"/>
        <v>74.5</v>
      </c>
      <c r="P41" s="24">
        <f t="shared" si="5"/>
        <v>74.5</v>
      </c>
      <c r="Q41" s="111">
        <v>0.948</v>
      </c>
      <c r="R41" s="24">
        <f t="shared" si="6"/>
        <v>0</v>
      </c>
      <c r="S41" s="24">
        <f t="shared" si="7"/>
        <v>0</v>
      </c>
      <c r="T41" s="24">
        <f t="shared" si="8"/>
        <v>70.6</v>
      </c>
      <c r="U41" s="112">
        <f t="shared" si="9"/>
        <v>70.6</v>
      </c>
    </row>
    <row r="42" spans="1:21" s="23" customFormat="1" ht="29.25" customHeight="1">
      <c r="A42" s="42">
        <v>35</v>
      </c>
      <c r="B42" s="22" t="s">
        <v>71</v>
      </c>
      <c r="C42" s="124">
        <v>5</v>
      </c>
      <c r="D42" s="100"/>
      <c r="E42" s="100"/>
      <c r="F42" s="100">
        <v>1</v>
      </c>
      <c r="G42" s="47">
        <v>59008</v>
      </c>
      <c r="H42" s="47">
        <v>4061</v>
      </c>
      <c r="I42" s="47">
        <f t="shared" si="0"/>
        <v>63069</v>
      </c>
      <c r="J42" s="45">
        <v>1.124</v>
      </c>
      <c r="K42" s="41">
        <v>1.07</v>
      </c>
      <c r="L42" s="47">
        <f t="shared" si="1"/>
        <v>74517</v>
      </c>
      <c r="M42" s="24">
        <f t="shared" si="2"/>
        <v>0</v>
      </c>
      <c r="N42" s="24">
        <f t="shared" si="3"/>
        <v>0</v>
      </c>
      <c r="O42" s="24">
        <f t="shared" si="4"/>
        <v>74.5</v>
      </c>
      <c r="P42" s="24">
        <f t="shared" si="5"/>
        <v>74.5</v>
      </c>
      <c r="Q42" s="111">
        <v>0.984</v>
      </c>
      <c r="R42" s="24">
        <f t="shared" si="6"/>
        <v>0</v>
      </c>
      <c r="S42" s="24">
        <f t="shared" si="7"/>
        <v>0</v>
      </c>
      <c r="T42" s="24">
        <f t="shared" si="8"/>
        <v>73.3</v>
      </c>
      <c r="U42" s="112">
        <f t="shared" si="9"/>
        <v>73.3</v>
      </c>
    </row>
    <row r="43" spans="1:21" s="23" customFormat="1" ht="47.25">
      <c r="A43" s="42">
        <v>36</v>
      </c>
      <c r="B43" s="22" t="s">
        <v>72</v>
      </c>
      <c r="C43" s="124">
        <v>5</v>
      </c>
      <c r="D43" s="100"/>
      <c r="E43" s="100"/>
      <c r="F43" s="100"/>
      <c r="G43" s="47">
        <v>59008</v>
      </c>
      <c r="H43" s="47">
        <v>4061</v>
      </c>
      <c r="I43" s="47">
        <f t="shared" si="0"/>
        <v>63069</v>
      </c>
      <c r="J43" s="45">
        <v>1.124</v>
      </c>
      <c r="K43" s="41">
        <v>1.07</v>
      </c>
      <c r="L43" s="47">
        <f t="shared" si="1"/>
        <v>74517</v>
      </c>
      <c r="M43" s="24">
        <f t="shared" si="2"/>
        <v>0</v>
      </c>
      <c r="N43" s="24">
        <f t="shared" si="3"/>
        <v>0</v>
      </c>
      <c r="O43" s="24">
        <f t="shared" si="4"/>
        <v>0</v>
      </c>
      <c r="P43" s="24">
        <f t="shared" si="5"/>
        <v>0</v>
      </c>
      <c r="Q43" s="111">
        <v>0.919</v>
      </c>
      <c r="R43" s="24">
        <f t="shared" si="6"/>
        <v>0</v>
      </c>
      <c r="S43" s="24">
        <f t="shared" si="7"/>
        <v>0</v>
      </c>
      <c r="T43" s="24">
        <f t="shared" si="8"/>
        <v>0</v>
      </c>
      <c r="U43" s="112">
        <f t="shared" si="9"/>
        <v>0</v>
      </c>
    </row>
    <row r="44" spans="1:21" s="23" customFormat="1" ht="32.25" thickBot="1">
      <c r="A44" s="39">
        <v>37</v>
      </c>
      <c r="B44" s="46" t="s">
        <v>73</v>
      </c>
      <c r="C44" s="124">
        <v>5</v>
      </c>
      <c r="D44" s="100">
        <v>1</v>
      </c>
      <c r="E44" s="100"/>
      <c r="F44" s="100"/>
      <c r="G44" s="47">
        <v>59008</v>
      </c>
      <c r="H44" s="47">
        <v>4061</v>
      </c>
      <c r="I44" s="47">
        <f t="shared" si="0"/>
        <v>63069</v>
      </c>
      <c r="J44" s="45">
        <v>1.124</v>
      </c>
      <c r="K44" s="41">
        <v>1.07</v>
      </c>
      <c r="L44" s="47">
        <f t="shared" si="1"/>
        <v>74517</v>
      </c>
      <c r="M44" s="24">
        <f t="shared" si="2"/>
        <v>74.5</v>
      </c>
      <c r="N44" s="24">
        <f t="shared" si="3"/>
        <v>0</v>
      </c>
      <c r="O44" s="24">
        <f t="shared" si="4"/>
        <v>0</v>
      </c>
      <c r="P44" s="24">
        <f t="shared" si="5"/>
        <v>74.5</v>
      </c>
      <c r="Q44" s="111">
        <v>0.981</v>
      </c>
      <c r="R44" s="24">
        <f t="shared" si="6"/>
        <v>73.1</v>
      </c>
      <c r="S44" s="24">
        <f t="shared" si="7"/>
        <v>0</v>
      </c>
      <c r="T44" s="24">
        <f t="shared" si="8"/>
        <v>0</v>
      </c>
      <c r="U44" s="112">
        <f t="shared" si="9"/>
        <v>73.1</v>
      </c>
    </row>
    <row r="45" spans="1:21" s="23" customFormat="1" ht="16.5" thickBot="1">
      <c r="A45" s="31"/>
      <c r="B45" s="30" t="s">
        <v>74</v>
      </c>
      <c r="C45" s="32"/>
      <c r="D45" s="33">
        <f>SUM(D8:D44)</f>
        <v>7</v>
      </c>
      <c r="E45" s="33">
        <f>SUM(E8:E44)</f>
        <v>1</v>
      </c>
      <c r="F45" s="33">
        <f>SUM(F8:F44)</f>
        <v>63</v>
      </c>
      <c r="G45" s="29"/>
      <c r="H45" s="29"/>
      <c r="I45" s="29"/>
      <c r="J45" s="29"/>
      <c r="K45" s="29"/>
      <c r="L45" s="29"/>
      <c r="M45" s="24">
        <f>SUM(M8:M44)</f>
        <v>514.2</v>
      </c>
      <c r="N45" s="24">
        <f>SUM(N8:N44)</f>
        <v>67.2</v>
      </c>
      <c r="O45" s="24">
        <f>SUM(O8:O44)</f>
        <v>4394.4</v>
      </c>
      <c r="P45" s="24">
        <f>SUM(P8:P44)</f>
        <v>4975.799999999999</v>
      </c>
      <c r="Q45" s="109"/>
      <c r="R45" s="24">
        <f>SUM(R8:R44)</f>
        <v>456.5</v>
      </c>
      <c r="S45" s="24">
        <f>SUM(S8:S44)</f>
        <v>64.4</v>
      </c>
      <c r="T45" s="24">
        <f>SUM(T8:T44)</f>
        <v>4104.599999999999</v>
      </c>
      <c r="U45" s="24">
        <f>SUM(U8:U44)</f>
        <v>4625.500000000001</v>
      </c>
    </row>
    <row r="46" spans="1:18" s="5" customFormat="1" ht="18" customHeight="1">
      <c r="A46" s="6"/>
      <c r="B46" s="7"/>
      <c r="C46" s="7"/>
      <c r="D46" s="21"/>
      <c r="E46" s="7"/>
      <c r="F46" s="7"/>
      <c r="G46" s="35"/>
      <c r="H46" s="35"/>
      <c r="I46" s="35"/>
      <c r="J46" s="8"/>
      <c r="K46" s="8"/>
      <c r="L46" s="8"/>
      <c r="P46" s="25">
        <f>SUM(M45:O45)</f>
        <v>4975.799999999999</v>
      </c>
      <c r="Q46" s="26"/>
      <c r="R46" s="26"/>
    </row>
    <row r="47" spans="1:18" s="5" customFormat="1" ht="15.75">
      <c r="A47" s="9"/>
      <c r="B47" s="10"/>
      <c r="C47" s="10"/>
      <c r="D47" s="11">
        <f>SUM(D45:F45)</f>
        <v>71</v>
      </c>
      <c r="E47" s="11"/>
      <c r="F47" s="11"/>
      <c r="G47" s="11"/>
      <c r="H47" s="11"/>
      <c r="I47" s="11"/>
      <c r="J47" s="11"/>
      <c r="K47" s="11"/>
      <c r="L47" s="11"/>
      <c r="Q47" s="26"/>
      <c r="R47" s="26"/>
    </row>
    <row r="48" spans="1:18" s="5" customFormat="1" ht="15.75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Q48" s="26"/>
      <c r="R48" s="26"/>
    </row>
    <row r="49" spans="1:18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Q49" s="26"/>
      <c r="R49" s="26"/>
    </row>
    <row r="50" spans="1:18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Q50" s="26"/>
      <c r="R50" s="26"/>
    </row>
    <row r="51" spans="1:18" s="5" customFormat="1" ht="15.75">
      <c r="A51" s="9"/>
      <c r="B51" s="12"/>
      <c r="C51" s="12"/>
      <c r="D51" s="11"/>
      <c r="E51" s="11"/>
      <c r="F51" s="11"/>
      <c r="G51" s="11"/>
      <c r="H51" s="11"/>
      <c r="I51" s="11"/>
      <c r="J51" s="11"/>
      <c r="K51" s="11"/>
      <c r="L51" s="11"/>
      <c r="Q51" s="26"/>
      <c r="R51" s="26"/>
    </row>
    <row r="52" spans="1:18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Q52" s="26"/>
      <c r="R52" s="26"/>
    </row>
    <row r="53" spans="1:18" s="5" customFormat="1" ht="16.5" customHeight="1">
      <c r="A53" s="9"/>
      <c r="B53" s="10"/>
      <c r="C53" s="10"/>
      <c r="D53" s="11"/>
      <c r="E53" s="11"/>
      <c r="F53" s="11"/>
      <c r="G53" s="11"/>
      <c r="H53" s="11"/>
      <c r="I53" s="11"/>
      <c r="J53" s="11"/>
      <c r="K53" s="11"/>
      <c r="L53" s="11"/>
      <c r="Q53" s="26"/>
      <c r="R53" s="26"/>
    </row>
    <row r="54" spans="1:18" s="5" customFormat="1" ht="15.75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Q54" s="26"/>
      <c r="R54" s="26"/>
    </row>
    <row r="55" spans="1:18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Q55" s="26"/>
      <c r="R55" s="26"/>
    </row>
    <row r="56" spans="1:18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Q56" s="26"/>
      <c r="R56" s="26"/>
    </row>
    <row r="57" spans="1:18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Q57" s="26"/>
      <c r="R57" s="26"/>
    </row>
    <row r="58" spans="1:18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Q58" s="26"/>
      <c r="R58" s="26"/>
    </row>
    <row r="59" spans="1:18" s="5" customFormat="1" ht="15.75">
      <c r="A59" s="9"/>
      <c r="B59" s="13"/>
      <c r="C59" s="13"/>
      <c r="D59" s="14"/>
      <c r="E59" s="14"/>
      <c r="F59" s="14"/>
      <c r="G59" s="14"/>
      <c r="H59" s="14"/>
      <c r="I59" s="14"/>
      <c r="J59" s="14"/>
      <c r="K59" s="14"/>
      <c r="L59" s="14"/>
      <c r="Q59" s="26"/>
      <c r="R59" s="26"/>
    </row>
    <row r="60" spans="1:18" s="15" customFormat="1" ht="16.5" customHeight="1">
      <c r="A60" s="176"/>
      <c r="B60" s="176"/>
      <c r="C60" s="176"/>
      <c r="D60" s="176"/>
      <c r="E60" s="176"/>
      <c r="F60" s="176"/>
      <c r="G60" s="36"/>
      <c r="H60" s="36"/>
      <c r="I60" s="36"/>
      <c r="J60" s="36"/>
      <c r="K60" s="36"/>
      <c r="L60" s="36"/>
      <c r="Q60" s="27"/>
      <c r="R60" s="27"/>
    </row>
    <row r="61" spans="1:12" ht="15.75">
      <c r="A61" s="9"/>
      <c r="B61" s="12"/>
      <c r="C61" s="12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8" customHeight="1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5.75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5.75">
      <c r="A71" s="9"/>
      <c r="B71" s="10"/>
      <c r="C71" s="10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5.75">
      <c r="A105" s="17"/>
      <c r="B105" s="18"/>
      <c r="C105" s="18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18.75">
      <c r="A106" s="19"/>
      <c r="B106" s="19"/>
      <c r="C106" s="19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ht="15.75">
      <c r="A107" s="17"/>
      <c r="B107" s="17"/>
      <c r="C107" s="17"/>
      <c r="D107" s="11"/>
      <c r="E107" s="11"/>
      <c r="F107" s="11"/>
      <c r="G107" s="11"/>
      <c r="H107" s="11"/>
      <c r="I107" s="11"/>
      <c r="J107" s="11"/>
      <c r="K107" s="11"/>
      <c r="L107" s="11"/>
    </row>
  </sheetData>
  <sheetProtection/>
  <mergeCells count="22">
    <mergeCell ref="A3:A7"/>
    <mergeCell ref="B6:B7"/>
    <mergeCell ref="Q3:Q7"/>
    <mergeCell ref="M5:O5"/>
    <mergeCell ref="A60:F60"/>
    <mergeCell ref="K3:K7"/>
    <mergeCell ref="L3:L7"/>
    <mergeCell ref="I5:I6"/>
    <mergeCell ref="P5:P6"/>
    <mergeCell ref="D4:F4"/>
    <mergeCell ref="B3:B4"/>
    <mergeCell ref="C3:C7"/>
    <mergeCell ref="D5:F5"/>
    <mergeCell ref="J3:J7"/>
    <mergeCell ref="D3:F3"/>
    <mergeCell ref="C1:P1"/>
    <mergeCell ref="R3:U4"/>
    <mergeCell ref="R5:T5"/>
    <mergeCell ref="U5:U6"/>
    <mergeCell ref="G5:H5"/>
    <mergeCell ref="G3:I4"/>
    <mergeCell ref="M3:P4"/>
  </mergeCells>
  <printOptions horizontalCentered="1"/>
  <pageMargins left="0" right="0" top="0.5905511811023623" bottom="0" header="0" footer="0"/>
  <pageSetup horizontalDpi="600" verticalDpi="600" orientation="landscape" paperSize="9" scale="38" r:id="rId1"/>
  <rowBreaks count="1" manualBreakCount="1">
    <brk id="45" max="255" man="1"/>
  </rowBreaks>
  <colBreaks count="1" manualBreakCount="1">
    <brk id="16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7"/>
  <sheetViews>
    <sheetView view="pageBreakPreview" zoomScale="71" zoomScaleNormal="74" zoomScaleSheetLayoutView="71" zoomScalePageLayoutView="0" workbookViewId="0" topLeftCell="A1">
      <pane xSplit="2" ySplit="7" topLeftCell="U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C46" sqref="AC46"/>
    </sheetView>
  </sheetViews>
  <sheetFormatPr defaultColWidth="9.140625" defaultRowHeight="12.75"/>
  <cols>
    <col min="1" max="1" width="9.00390625" style="89" customWidth="1"/>
    <col min="2" max="2" width="29.8515625" style="89" customWidth="1"/>
    <col min="3" max="3" width="14.8515625" style="89" customWidth="1"/>
    <col min="4" max="4" width="14.7109375" style="90" customWidth="1"/>
    <col min="5" max="5" width="13.7109375" style="90" customWidth="1"/>
    <col min="6" max="6" width="15.421875" style="90" bestFit="1" customWidth="1"/>
    <col min="7" max="12" width="15.421875" style="4" customWidth="1"/>
    <col min="13" max="13" width="32.7109375" style="90" customWidth="1"/>
    <col min="14" max="14" width="37.140625" style="90" customWidth="1"/>
    <col min="15" max="15" width="17.57421875" style="90" customWidth="1"/>
    <col min="16" max="16" width="29.7109375" style="90" customWidth="1"/>
    <col min="17" max="18" width="29.421875" style="90" customWidth="1"/>
    <col min="19" max="19" width="23.57421875" style="90" customWidth="1"/>
    <col min="20" max="20" width="17.28125" style="83" customWidth="1"/>
    <col min="21" max="21" width="15.140625" style="83" customWidth="1"/>
    <col min="22" max="22" width="15.00390625" style="83" customWidth="1"/>
    <col min="23" max="23" width="19.7109375" style="83" customWidth="1"/>
    <col min="24" max="24" width="21.57421875" style="83" customWidth="1"/>
    <col min="25" max="27" width="23.140625" style="83" customWidth="1"/>
    <col min="28" max="28" width="24.140625" style="83" customWidth="1"/>
    <col min="29" max="29" width="20.421875" style="83" customWidth="1"/>
    <col min="30" max="30" width="35.8515625" style="84" customWidth="1"/>
    <col min="31" max="31" width="12.57421875" style="84" customWidth="1"/>
    <col min="32" max="32" width="9.57421875" style="83" customWidth="1"/>
    <col min="33" max="33" width="12.421875" style="83" customWidth="1"/>
    <col min="34" max="34" width="15.140625" style="83" customWidth="1"/>
    <col min="35" max="35" width="9.140625" style="83" customWidth="1"/>
    <col min="36" max="36" width="10.57421875" style="83" customWidth="1"/>
    <col min="37" max="39" width="9.140625" style="83" customWidth="1"/>
    <col min="40" max="40" width="15.7109375" style="83" customWidth="1"/>
    <col min="41" max="16384" width="9.140625" style="83" customWidth="1"/>
  </cols>
  <sheetData>
    <row r="1" spans="1:31" s="53" customFormat="1" ht="18.75">
      <c r="A1" s="51"/>
      <c r="B1" s="51"/>
      <c r="C1" s="165" t="s">
        <v>81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52"/>
      <c r="Q1" s="52"/>
      <c r="R1" s="52"/>
      <c r="S1" s="52"/>
      <c r="AD1" s="54"/>
      <c r="AE1" s="54"/>
    </row>
    <row r="2" spans="1:31" s="53" customFormat="1" ht="15.75">
      <c r="A2" s="55"/>
      <c r="B2" s="55"/>
      <c r="C2" s="55"/>
      <c r="D2" s="56"/>
      <c r="E2" s="56"/>
      <c r="F2" s="56"/>
      <c r="G2" s="2"/>
      <c r="H2" s="2"/>
      <c r="I2" s="2"/>
      <c r="J2" s="2"/>
      <c r="K2" s="2"/>
      <c r="L2" s="2"/>
      <c r="M2" s="56"/>
      <c r="N2" s="56"/>
      <c r="O2" s="56"/>
      <c r="P2" s="56"/>
      <c r="Q2" s="56"/>
      <c r="R2" s="56"/>
      <c r="S2" s="56"/>
      <c r="AD2" s="54"/>
      <c r="AE2" s="54"/>
    </row>
    <row r="3" spans="1:40" s="53" customFormat="1" ht="51.75" customHeight="1">
      <c r="A3" s="213" t="s">
        <v>8</v>
      </c>
      <c r="B3" s="171" t="s">
        <v>36</v>
      </c>
      <c r="C3" s="222" t="s">
        <v>9</v>
      </c>
      <c r="D3" s="219" t="s">
        <v>11</v>
      </c>
      <c r="E3" s="220"/>
      <c r="F3" s="220"/>
      <c r="G3" s="220"/>
      <c r="H3" s="220"/>
      <c r="I3" s="220"/>
      <c r="J3" s="220"/>
      <c r="K3" s="220"/>
      <c r="L3" s="221"/>
      <c r="M3" s="225" t="s">
        <v>19</v>
      </c>
      <c r="N3" s="226"/>
      <c r="O3" s="227"/>
      <c r="P3" s="183" t="s">
        <v>24</v>
      </c>
      <c r="Q3" s="183" t="s">
        <v>31</v>
      </c>
      <c r="R3" s="192" t="s">
        <v>76</v>
      </c>
      <c r="S3" s="183" t="s">
        <v>23</v>
      </c>
      <c r="T3" s="204" t="s">
        <v>25</v>
      </c>
      <c r="U3" s="205"/>
      <c r="V3" s="205"/>
      <c r="W3" s="205"/>
      <c r="X3" s="205"/>
      <c r="Y3" s="205"/>
      <c r="Z3" s="205"/>
      <c r="AA3" s="205"/>
      <c r="AB3" s="205"/>
      <c r="AC3" s="206"/>
      <c r="AD3" s="171" t="s">
        <v>78</v>
      </c>
      <c r="AE3" s="204" t="s">
        <v>25</v>
      </c>
      <c r="AF3" s="205"/>
      <c r="AG3" s="205"/>
      <c r="AH3" s="205"/>
      <c r="AI3" s="205"/>
      <c r="AJ3" s="205"/>
      <c r="AK3" s="205"/>
      <c r="AL3" s="205"/>
      <c r="AM3" s="205"/>
      <c r="AN3" s="206"/>
    </row>
    <row r="4" spans="1:40" s="53" customFormat="1" ht="60.75" customHeight="1">
      <c r="A4" s="214"/>
      <c r="B4" s="172"/>
      <c r="C4" s="223"/>
      <c r="D4" s="217" t="s">
        <v>33</v>
      </c>
      <c r="E4" s="217"/>
      <c r="F4" s="217"/>
      <c r="G4" s="217"/>
      <c r="H4" s="217"/>
      <c r="I4" s="217"/>
      <c r="J4" s="217"/>
      <c r="K4" s="217"/>
      <c r="L4" s="217"/>
      <c r="M4" s="228"/>
      <c r="N4" s="229"/>
      <c r="O4" s="230"/>
      <c r="P4" s="184"/>
      <c r="Q4" s="184"/>
      <c r="R4" s="218"/>
      <c r="S4" s="184"/>
      <c r="T4" s="207"/>
      <c r="U4" s="208"/>
      <c r="V4" s="208"/>
      <c r="W4" s="208"/>
      <c r="X4" s="208"/>
      <c r="Y4" s="208"/>
      <c r="Z4" s="208"/>
      <c r="AA4" s="208"/>
      <c r="AB4" s="208"/>
      <c r="AC4" s="209"/>
      <c r="AD4" s="172"/>
      <c r="AE4" s="207"/>
      <c r="AF4" s="208"/>
      <c r="AG4" s="208"/>
      <c r="AH4" s="208"/>
      <c r="AI4" s="208"/>
      <c r="AJ4" s="208"/>
      <c r="AK4" s="208"/>
      <c r="AL4" s="208"/>
      <c r="AM4" s="208"/>
      <c r="AN4" s="209"/>
    </row>
    <row r="5" spans="1:40" s="53" customFormat="1" ht="36.75" customHeight="1">
      <c r="A5" s="214"/>
      <c r="B5" s="107"/>
      <c r="C5" s="223"/>
      <c r="D5" s="231" t="s">
        <v>27</v>
      </c>
      <c r="E5" s="232"/>
      <c r="F5" s="232"/>
      <c r="G5" s="177" t="s">
        <v>29</v>
      </c>
      <c r="H5" s="178"/>
      <c r="I5" s="178"/>
      <c r="J5" s="178"/>
      <c r="K5" s="178"/>
      <c r="L5" s="178"/>
      <c r="M5" s="233" t="s">
        <v>18</v>
      </c>
      <c r="N5" s="234"/>
      <c r="O5" s="210" t="s">
        <v>7</v>
      </c>
      <c r="P5" s="184"/>
      <c r="Q5" s="184"/>
      <c r="R5" s="218"/>
      <c r="S5" s="184"/>
      <c r="T5" s="212" t="s">
        <v>27</v>
      </c>
      <c r="U5" s="212"/>
      <c r="V5" s="212"/>
      <c r="W5" s="212" t="s">
        <v>32</v>
      </c>
      <c r="X5" s="212"/>
      <c r="Y5" s="212"/>
      <c r="Z5" s="212"/>
      <c r="AA5" s="212"/>
      <c r="AB5" s="212"/>
      <c r="AC5" s="216" t="s">
        <v>7</v>
      </c>
      <c r="AD5" s="172"/>
      <c r="AE5" s="212" t="s">
        <v>27</v>
      </c>
      <c r="AF5" s="212"/>
      <c r="AG5" s="212"/>
      <c r="AH5" s="212" t="s">
        <v>32</v>
      </c>
      <c r="AI5" s="212"/>
      <c r="AJ5" s="212"/>
      <c r="AK5" s="212"/>
      <c r="AL5" s="212"/>
      <c r="AM5" s="212"/>
      <c r="AN5" s="216" t="s">
        <v>7</v>
      </c>
    </row>
    <row r="6" spans="1:40" s="53" customFormat="1" ht="171" customHeight="1">
      <c r="A6" s="214"/>
      <c r="B6" s="170" t="s">
        <v>10</v>
      </c>
      <c r="C6" s="223"/>
      <c r="D6" s="48" t="s">
        <v>3</v>
      </c>
      <c r="E6" s="48" t="s">
        <v>85</v>
      </c>
      <c r="F6" s="48" t="s">
        <v>86</v>
      </c>
      <c r="G6" s="48" t="s">
        <v>2</v>
      </c>
      <c r="H6" s="48" t="s">
        <v>35</v>
      </c>
      <c r="I6" s="48" t="s">
        <v>16</v>
      </c>
      <c r="J6" s="48" t="s">
        <v>13</v>
      </c>
      <c r="K6" s="48" t="s">
        <v>34</v>
      </c>
      <c r="L6" s="48" t="s">
        <v>85</v>
      </c>
      <c r="M6" s="58" t="s">
        <v>21</v>
      </c>
      <c r="N6" s="58" t="s">
        <v>22</v>
      </c>
      <c r="O6" s="211"/>
      <c r="P6" s="184"/>
      <c r="Q6" s="184"/>
      <c r="R6" s="218"/>
      <c r="S6" s="184"/>
      <c r="T6" s="48" t="s">
        <v>3</v>
      </c>
      <c r="U6" s="48" t="s">
        <v>5</v>
      </c>
      <c r="V6" s="48" t="s">
        <v>34</v>
      </c>
      <c r="W6" s="48" t="s">
        <v>30</v>
      </c>
      <c r="X6" s="48" t="s">
        <v>35</v>
      </c>
      <c r="Y6" s="48" t="s">
        <v>16</v>
      </c>
      <c r="Z6" s="48" t="s">
        <v>13</v>
      </c>
      <c r="AA6" s="48" t="s">
        <v>34</v>
      </c>
      <c r="AB6" s="48" t="s">
        <v>5</v>
      </c>
      <c r="AC6" s="216"/>
      <c r="AD6" s="172"/>
      <c r="AE6" s="48" t="s">
        <v>3</v>
      </c>
      <c r="AF6" s="48" t="s">
        <v>5</v>
      </c>
      <c r="AG6" s="48" t="s">
        <v>34</v>
      </c>
      <c r="AH6" s="48" t="s">
        <v>30</v>
      </c>
      <c r="AI6" s="48" t="s">
        <v>35</v>
      </c>
      <c r="AJ6" s="48" t="s">
        <v>16</v>
      </c>
      <c r="AK6" s="48" t="s">
        <v>13</v>
      </c>
      <c r="AL6" s="48" t="s">
        <v>34</v>
      </c>
      <c r="AM6" s="48" t="s">
        <v>5</v>
      </c>
      <c r="AN6" s="216"/>
    </row>
    <row r="7" spans="1:40" s="53" customFormat="1" ht="44.25" customHeight="1">
      <c r="A7" s="215"/>
      <c r="B7" s="170"/>
      <c r="C7" s="224"/>
      <c r="D7" s="48" t="s">
        <v>6</v>
      </c>
      <c r="E7" s="48" t="s">
        <v>6</v>
      </c>
      <c r="F7" s="48" t="s">
        <v>6</v>
      </c>
      <c r="G7" s="48" t="s">
        <v>6</v>
      </c>
      <c r="H7" s="48" t="s">
        <v>6</v>
      </c>
      <c r="I7" s="48" t="s">
        <v>6</v>
      </c>
      <c r="J7" s="48"/>
      <c r="K7" s="48" t="s">
        <v>6</v>
      </c>
      <c r="L7" s="48" t="s">
        <v>6</v>
      </c>
      <c r="M7" s="57" t="s">
        <v>14</v>
      </c>
      <c r="N7" s="57" t="s">
        <v>14</v>
      </c>
      <c r="O7" s="57" t="s">
        <v>14</v>
      </c>
      <c r="P7" s="185"/>
      <c r="Q7" s="185"/>
      <c r="R7" s="193"/>
      <c r="S7" s="95" t="s">
        <v>14</v>
      </c>
      <c r="T7" s="59" t="s">
        <v>15</v>
      </c>
      <c r="U7" s="59" t="s">
        <v>15</v>
      </c>
      <c r="V7" s="59" t="s">
        <v>15</v>
      </c>
      <c r="W7" s="59" t="s">
        <v>15</v>
      </c>
      <c r="X7" s="59" t="s">
        <v>15</v>
      </c>
      <c r="Y7" s="59" t="s">
        <v>15</v>
      </c>
      <c r="Z7" s="59" t="s">
        <v>15</v>
      </c>
      <c r="AA7" s="59" t="s">
        <v>15</v>
      </c>
      <c r="AB7" s="59" t="s">
        <v>15</v>
      </c>
      <c r="AC7" s="59" t="s">
        <v>15</v>
      </c>
      <c r="AD7" s="173"/>
      <c r="AE7" s="59" t="s">
        <v>15</v>
      </c>
      <c r="AF7" s="59" t="s">
        <v>15</v>
      </c>
      <c r="AG7" s="59" t="s">
        <v>15</v>
      </c>
      <c r="AH7" s="59" t="s">
        <v>15</v>
      </c>
      <c r="AI7" s="59" t="s">
        <v>15</v>
      </c>
      <c r="AJ7" s="59" t="s">
        <v>15</v>
      </c>
      <c r="AK7" s="59" t="s">
        <v>15</v>
      </c>
      <c r="AL7" s="59" t="s">
        <v>15</v>
      </c>
      <c r="AM7" s="59" t="s">
        <v>15</v>
      </c>
      <c r="AN7" s="59" t="s">
        <v>15</v>
      </c>
    </row>
    <row r="8" spans="1:40" s="64" customFormat="1" ht="18" customHeight="1">
      <c r="A8" s="39">
        <v>1</v>
      </c>
      <c r="B8" s="40" t="s">
        <v>37</v>
      </c>
      <c r="C8" s="60">
        <v>5</v>
      </c>
      <c r="D8" s="114"/>
      <c r="E8" s="114"/>
      <c r="F8" s="114"/>
      <c r="G8" s="115"/>
      <c r="H8" s="114"/>
      <c r="I8" s="114">
        <v>6</v>
      </c>
      <c r="J8" s="114"/>
      <c r="K8" s="114"/>
      <c r="L8" s="97"/>
      <c r="M8" s="47">
        <v>59008</v>
      </c>
      <c r="N8" s="47">
        <v>4061</v>
      </c>
      <c r="O8" s="61">
        <f>SUM(M8:N8)</f>
        <v>63069</v>
      </c>
      <c r="P8" s="41">
        <v>1</v>
      </c>
      <c r="Q8" s="41">
        <v>9.597</v>
      </c>
      <c r="R8" s="62">
        <v>0.185</v>
      </c>
      <c r="S8" s="61">
        <f>ROUND(M8*(P8-1)+M8+M8*(Q8-1)+N8*R8,0)</f>
        <v>567051</v>
      </c>
      <c r="T8" s="63">
        <f>ROUND(D8*S8/1000,1)</f>
        <v>0</v>
      </c>
      <c r="U8" s="63">
        <f>ROUND(E8*S8/1000,1)</f>
        <v>0</v>
      </c>
      <c r="V8" s="63">
        <f>ROUND(F8*S8/1000,1)</f>
        <v>0</v>
      </c>
      <c r="W8" s="63">
        <f>ROUND(G8*S8/1000,1)</f>
        <v>0</v>
      </c>
      <c r="X8" s="63">
        <f>ROUND(H8*S8/1000,1)</f>
        <v>0</v>
      </c>
      <c r="Y8" s="63">
        <f>ROUND(I8*S8/1000,1)</f>
        <v>3402.3</v>
      </c>
      <c r="Z8" s="63">
        <f>ROUND(J8*S8/1000,1)</f>
        <v>0</v>
      </c>
      <c r="AA8" s="63">
        <f>ROUND(K8*S8/1000,1)</f>
        <v>0</v>
      </c>
      <c r="AB8" s="63">
        <f>ROUND(L8*S8/1000,1)</f>
        <v>0</v>
      </c>
      <c r="AC8" s="63">
        <f>SUM(T8:AB8)</f>
        <v>3402.3</v>
      </c>
      <c r="AD8" s="111">
        <v>0.981</v>
      </c>
      <c r="AE8" s="63">
        <f>ROUND(T8*AD8,1)</f>
        <v>0</v>
      </c>
      <c r="AF8" s="63">
        <f>ROUND(U8*AD8,1)</f>
        <v>0</v>
      </c>
      <c r="AG8" s="63">
        <f>ROUND(V8*AD8,1)</f>
        <v>0</v>
      </c>
      <c r="AH8" s="63">
        <f>ROUND(W8*AD8,1)</f>
        <v>0</v>
      </c>
      <c r="AI8" s="63">
        <f>ROUND(X8*AD8,1)</f>
        <v>0</v>
      </c>
      <c r="AJ8" s="63">
        <f>ROUND(Y8*AD8,1)</f>
        <v>3337.7</v>
      </c>
      <c r="AK8" s="63">
        <f>ROUND(Z8*AD8,1)</f>
        <v>0</v>
      </c>
      <c r="AL8" s="63">
        <f>ROUND(AA8*AD8,1)</f>
        <v>0</v>
      </c>
      <c r="AM8" s="63">
        <f>ROUND(AB8*AD8,1)</f>
        <v>0</v>
      </c>
      <c r="AN8" s="63">
        <f>SUM(AE8:AM8)</f>
        <v>3337.7</v>
      </c>
    </row>
    <row r="9" spans="1:40" s="64" customFormat="1" ht="15.75">
      <c r="A9" s="42">
        <v>2</v>
      </c>
      <c r="B9" s="40" t="s">
        <v>38</v>
      </c>
      <c r="C9" s="60">
        <v>5</v>
      </c>
      <c r="D9" s="116"/>
      <c r="E9" s="116"/>
      <c r="F9" s="114"/>
      <c r="G9" s="115">
        <v>1</v>
      </c>
      <c r="H9" s="114"/>
      <c r="I9" s="114"/>
      <c r="J9" s="114"/>
      <c r="K9" s="114"/>
      <c r="L9" s="97"/>
      <c r="M9" s="47">
        <v>59008</v>
      </c>
      <c r="N9" s="47">
        <v>4061</v>
      </c>
      <c r="O9" s="61">
        <f aca="true" t="shared" si="0" ref="O9:O44">SUM(M9:N9)</f>
        <v>63069</v>
      </c>
      <c r="P9" s="41">
        <v>1</v>
      </c>
      <c r="Q9" s="41">
        <v>9.597</v>
      </c>
      <c r="R9" s="62">
        <v>0.185</v>
      </c>
      <c r="S9" s="61">
        <f aca="true" t="shared" si="1" ref="S9:S44">ROUND(M9*(P9-1)+M9+M9*(Q9-1)+N9*R9,0)</f>
        <v>567051</v>
      </c>
      <c r="T9" s="63">
        <f aca="true" t="shared" si="2" ref="T9:T44">ROUND(D9*S9/1000,1)</f>
        <v>0</v>
      </c>
      <c r="U9" s="63">
        <f aca="true" t="shared" si="3" ref="U9:U44">ROUND(E9*S9/1000,1)</f>
        <v>0</v>
      </c>
      <c r="V9" s="63">
        <f aca="true" t="shared" si="4" ref="V9:V44">ROUND(F9*S9/1000,1)</f>
        <v>0</v>
      </c>
      <c r="W9" s="63">
        <f aca="true" t="shared" si="5" ref="W9:W44">ROUND(G9*S9/1000,1)</f>
        <v>567.1</v>
      </c>
      <c r="X9" s="63">
        <f aca="true" t="shared" si="6" ref="X9:X44">ROUND(H9*S9/1000,1)</f>
        <v>0</v>
      </c>
      <c r="Y9" s="63">
        <f aca="true" t="shared" si="7" ref="Y9:Y44">ROUND(I9*S9/1000,1)</f>
        <v>0</v>
      </c>
      <c r="Z9" s="63">
        <f aca="true" t="shared" si="8" ref="Z9:Z44">ROUND(J9*S9/1000,1)</f>
        <v>0</v>
      </c>
      <c r="AA9" s="63">
        <f aca="true" t="shared" si="9" ref="AA9:AA44">ROUND(K9*S9/1000,1)</f>
        <v>0</v>
      </c>
      <c r="AB9" s="63">
        <f aca="true" t="shared" si="10" ref="AB9:AB44">ROUND(L9*S9/1000,1)</f>
        <v>0</v>
      </c>
      <c r="AC9" s="63">
        <f aca="true" t="shared" si="11" ref="AC9:AC44">SUM(T9:AB9)</f>
        <v>567.1</v>
      </c>
      <c r="AD9" s="111">
        <v>0.938</v>
      </c>
      <c r="AE9" s="63">
        <f aca="true" t="shared" si="12" ref="AE9:AE37">ROUND(T9*AD9,1)</f>
        <v>0</v>
      </c>
      <c r="AF9" s="63">
        <f aca="true" t="shared" si="13" ref="AF9:AF37">ROUND(U9*AD9,1)</f>
        <v>0</v>
      </c>
      <c r="AG9" s="63">
        <f aca="true" t="shared" si="14" ref="AG9:AG37">ROUND(V9*AD9,1)</f>
        <v>0</v>
      </c>
      <c r="AH9" s="63">
        <f aca="true" t="shared" si="15" ref="AH9:AH37">ROUND(W9*AD9,1)</f>
        <v>531.9</v>
      </c>
      <c r="AI9" s="63">
        <f aca="true" t="shared" si="16" ref="AI9:AI37">ROUND(X9*AD9,1)</f>
        <v>0</v>
      </c>
      <c r="AJ9" s="63">
        <f aca="true" t="shared" si="17" ref="AJ9:AJ37">ROUND(Y9*AD9,1)</f>
        <v>0</v>
      </c>
      <c r="AK9" s="63">
        <f aca="true" t="shared" si="18" ref="AK9:AK37">ROUND(Z9*AD9,1)</f>
        <v>0</v>
      </c>
      <c r="AL9" s="63">
        <f aca="true" t="shared" si="19" ref="AL9:AL37">ROUND(AA9*AD9,1)</f>
        <v>0</v>
      </c>
      <c r="AM9" s="63">
        <f aca="true" t="shared" si="20" ref="AM9:AM37">ROUND(AB9*AD9,1)</f>
        <v>0</v>
      </c>
      <c r="AN9" s="63">
        <f aca="true" t="shared" si="21" ref="AN9:AN44">SUM(AE9:AM9)</f>
        <v>531.9</v>
      </c>
    </row>
    <row r="10" spans="1:40" s="64" customFormat="1" ht="15.75">
      <c r="A10" s="42">
        <v>3</v>
      </c>
      <c r="B10" s="40" t="s">
        <v>39</v>
      </c>
      <c r="C10" s="60">
        <v>5</v>
      </c>
      <c r="D10" s="116"/>
      <c r="E10" s="116"/>
      <c r="F10" s="114">
        <v>1</v>
      </c>
      <c r="G10" s="115">
        <v>3</v>
      </c>
      <c r="H10" s="114"/>
      <c r="I10" s="114"/>
      <c r="J10" s="114">
        <v>1</v>
      </c>
      <c r="K10" s="114"/>
      <c r="L10" s="98"/>
      <c r="M10" s="47">
        <v>59008</v>
      </c>
      <c r="N10" s="47">
        <v>4061</v>
      </c>
      <c r="O10" s="61">
        <f t="shared" si="0"/>
        <v>63069</v>
      </c>
      <c r="P10" s="41">
        <v>1</v>
      </c>
      <c r="Q10" s="41">
        <v>9.597</v>
      </c>
      <c r="R10" s="62">
        <v>0.185</v>
      </c>
      <c r="S10" s="61">
        <f t="shared" si="1"/>
        <v>567051</v>
      </c>
      <c r="T10" s="63">
        <f t="shared" si="2"/>
        <v>0</v>
      </c>
      <c r="U10" s="63">
        <f t="shared" si="3"/>
        <v>0</v>
      </c>
      <c r="V10" s="63">
        <f t="shared" si="4"/>
        <v>567.1</v>
      </c>
      <c r="W10" s="63">
        <f t="shared" si="5"/>
        <v>1701.2</v>
      </c>
      <c r="X10" s="63">
        <f t="shared" si="6"/>
        <v>0</v>
      </c>
      <c r="Y10" s="63">
        <f t="shared" si="7"/>
        <v>0</v>
      </c>
      <c r="Z10" s="63">
        <f t="shared" si="8"/>
        <v>567.1</v>
      </c>
      <c r="AA10" s="63">
        <f t="shared" si="9"/>
        <v>0</v>
      </c>
      <c r="AB10" s="63">
        <f t="shared" si="10"/>
        <v>0</v>
      </c>
      <c r="AC10" s="63">
        <f t="shared" si="11"/>
        <v>2835.4</v>
      </c>
      <c r="AD10" s="111">
        <v>0.958</v>
      </c>
      <c r="AE10" s="63">
        <f t="shared" si="12"/>
        <v>0</v>
      </c>
      <c r="AF10" s="63">
        <f t="shared" si="13"/>
        <v>0</v>
      </c>
      <c r="AG10" s="63">
        <f t="shared" si="14"/>
        <v>543.3</v>
      </c>
      <c r="AH10" s="63">
        <f t="shared" si="15"/>
        <v>1629.7</v>
      </c>
      <c r="AI10" s="63">
        <f t="shared" si="16"/>
        <v>0</v>
      </c>
      <c r="AJ10" s="63">
        <f t="shared" si="17"/>
        <v>0</v>
      </c>
      <c r="AK10" s="63">
        <f t="shared" si="18"/>
        <v>543.3</v>
      </c>
      <c r="AL10" s="63">
        <f t="shared" si="19"/>
        <v>0</v>
      </c>
      <c r="AM10" s="63">
        <f t="shared" si="20"/>
        <v>0</v>
      </c>
      <c r="AN10" s="63">
        <f t="shared" si="21"/>
        <v>2716.3</v>
      </c>
    </row>
    <row r="11" spans="1:40" s="64" customFormat="1" ht="15.75">
      <c r="A11" s="39">
        <v>4</v>
      </c>
      <c r="B11" s="40" t="s">
        <v>40</v>
      </c>
      <c r="C11" s="60">
        <v>5</v>
      </c>
      <c r="D11" s="117"/>
      <c r="E11" s="117"/>
      <c r="F11" s="118"/>
      <c r="G11" s="115">
        <v>3</v>
      </c>
      <c r="H11" s="118"/>
      <c r="I11" s="118"/>
      <c r="J11" s="118"/>
      <c r="K11" s="118"/>
      <c r="L11" s="99"/>
      <c r="M11" s="47">
        <v>59008</v>
      </c>
      <c r="N11" s="47">
        <v>4061</v>
      </c>
      <c r="O11" s="61">
        <f t="shared" si="0"/>
        <v>63069</v>
      </c>
      <c r="P11" s="41">
        <v>1</v>
      </c>
      <c r="Q11" s="41">
        <v>9.597</v>
      </c>
      <c r="R11" s="62">
        <v>0.185</v>
      </c>
      <c r="S11" s="61">
        <f t="shared" si="1"/>
        <v>567051</v>
      </c>
      <c r="T11" s="63">
        <f t="shared" si="2"/>
        <v>0</v>
      </c>
      <c r="U11" s="63">
        <f t="shared" si="3"/>
        <v>0</v>
      </c>
      <c r="V11" s="63">
        <f t="shared" si="4"/>
        <v>0</v>
      </c>
      <c r="W11" s="63">
        <f t="shared" si="5"/>
        <v>1701.2</v>
      </c>
      <c r="X11" s="63">
        <f t="shared" si="6"/>
        <v>0</v>
      </c>
      <c r="Y11" s="63">
        <f t="shared" si="7"/>
        <v>0</v>
      </c>
      <c r="Z11" s="63">
        <f t="shared" si="8"/>
        <v>0</v>
      </c>
      <c r="AA11" s="63">
        <f t="shared" si="9"/>
        <v>0</v>
      </c>
      <c r="AB11" s="63">
        <f t="shared" si="10"/>
        <v>0</v>
      </c>
      <c r="AC11" s="63">
        <f t="shared" si="11"/>
        <v>1701.2</v>
      </c>
      <c r="AD11" s="111">
        <v>0.928</v>
      </c>
      <c r="AE11" s="63">
        <f t="shared" si="12"/>
        <v>0</v>
      </c>
      <c r="AF11" s="63">
        <f t="shared" si="13"/>
        <v>0</v>
      </c>
      <c r="AG11" s="63">
        <f t="shared" si="14"/>
        <v>0</v>
      </c>
      <c r="AH11" s="63">
        <f t="shared" si="15"/>
        <v>1578.7</v>
      </c>
      <c r="AI11" s="63">
        <f t="shared" si="16"/>
        <v>0</v>
      </c>
      <c r="AJ11" s="63">
        <f t="shared" si="17"/>
        <v>0</v>
      </c>
      <c r="AK11" s="63">
        <f t="shared" si="18"/>
        <v>0</v>
      </c>
      <c r="AL11" s="63">
        <f t="shared" si="19"/>
        <v>0</v>
      </c>
      <c r="AM11" s="63">
        <f t="shared" si="20"/>
        <v>0</v>
      </c>
      <c r="AN11" s="63">
        <f t="shared" si="21"/>
        <v>1578.7</v>
      </c>
    </row>
    <row r="12" spans="1:40" s="64" customFormat="1" ht="15.75">
      <c r="A12" s="42">
        <v>5</v>
      </c>
      <c r="B12" s="40" t="s">
        <v>41</v>
      </c>
      <c r="C12" s="60">
        <v>5</v>
      </c>
      <c r="D12" s="116"/>
      <c r="E12" s="116"/>
      <c r="F12" s="116"/>
      <c r="G12" s="115"/>
      <c r="H12" s="116"/>
      <c r="I12" s="116"/>
      <c r="J12" s="116"/>
      <c r="K12" s="116"/>
      <c r="L12" s="98"/>
      <c r="M12" s="47">
        <v>59008</v>
      </c>
      <c r="N12" s="47">
        <v>4061</v>
      </c>
      <c r="O12" s="61"/>
      <c r="P12" s="41"/>
      <c r="Q12" s="41">
        <v>9.597</v>
      </c>
      <c r="R12" s="62">
        <v>0.185</v>
      </c>
      <c r="S12" s="61"/>
      <c r="T12" s="63">
        <f t="shared" si="2"/>
        <v>0</v>
      </c>
      <c r="U12" s="63">
        <f t="shared" si="3"/>
        <v>0</v>
      </c>
      <c r="V12" s="63">
        <f t="shared" si="4"/>
        <v>0</v>
      </c>
      <c r="W12" s="63">
        <f t="shared" si="5"/>
        <v>0</v>
      </c>
      <c r="X12" s="63">
        <f t="shared" si="6"/>
        <v>0</v>
      </c>
      <c r="Y12" s="63">
        <f t="shared" si="7"/>
        <v>0</v>
      </c>
      <c r="Z12" s="63">
        <f t="shared" si="8"/>
        <v>0</v>
      </c>
      <c r="AA12" s="63">
        <f t="shared" si="9"/>
        <v>0</v>
      </c>
      <c r="AB12" s="63">
        <f t="shared" si="10"/>
        <v>0</v>
      </c>
      <c r="AC12" s="63"/>
      <c r="AD12" s="111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s="64" customFormat="1" ht="15.75">
      <c r="A13" s="42">
        <v>6</v>
      </c>
      <c r="B13" s="40" t="s">
        <v>42</v>
      </c>
      <c r="C13" s="60">
        <v>5</v>
      </c>
      <c r="D13" s="116"/>
      <c r="E13" s="116"/>
      <c r="F13" s="116"/>
      <c r="G13" s="115"/>
      <c r="H13" s="116"/>
      <c r="I13" s="116">
        <v>2</v>
      </c>
      <c r="J13" s="116"/>
      <c r="K13" s="116"/>
      <c r="L13" s="98">
        <v>1</v>
      </c>
      <c r="M13" s="47">
        <v>59008</v>
      </c>
      <c r="N13" s="47">
        <v>4061</v>
      </c>
      <c r="O13" s="61">
        <f t="shared" si="0"/>
        <v>63069</v>
      </c>
      <c r="P13" s="41">
        <v>1</v>
      </c>
      <c r="Q13" s="41">
        <v>9.597</v>
      </c>
      <c r="R13" s="62">
        <v>0.185</v>
      </c>
      <c r="S13" s="61">
        <f t="shared" si="1"/>
        <v>567051</v>
      </c>
      <c r="T13" s="63">
        <f t="shared" si="2"/>
        <v>0</v>
      </c>
      <c r="U13" s="63">
        <f t="shared" si="3"/>
        <v>0</v>
      </c>
      <c r="V13" s="63">
        <f t="shared" si="4"/>
        <v>0</v>
      </c>
      <c r="W13" s="63">
        <f t="shared" si="5"/>
        <v>0</v>
      </c>
      <c r="X13" s="63">
        <f t="shared" si="6"/>
        <v>0</v>
      </c>
      <c r="Y13" s="63">
        <f t="shared" si="7"/>
        <v>1134.1</v>
      </c>
      <c r="Z13" s="63">
        <f t="shared" si="8"/>
        <v>0</v>
      </c>
      <c r="AA13" s="63">
        <f t="shared" si="9"/>
        <v>0</v>
      </c>
      <c r="AB13" s="63">
        <f t="shared" si="10"/>
        <v>567.1</v>
      </c>
      <c r="AC13" s="63">
        <f t="shared" si="11"/>
        <v>1701.1999999999998</v>
      </c>
      <c r="AD13" s="111">
        <v>0.958</v>
      </c>
      <c r="AE13" s="63">
        <f t="shared" si="12"/>
        <v>0</v>
      </c>
      <c r="AF13" s="63">
        <f t="shared" si="13"/>
        <v>0</v>
      </c>
      <c r="AG13" s="63">
        <f t="shared" si="14"/>
        <v>0</v>
      </c>
      <c r="AH13" s="63">
        <f t="shared" si="15"/>
        <v>0</v>
      </c>
      <c r="AI13" s="63">
        <f t="shared" si="16"/>
        <v>0</v>
      </c>
      <c r="AJ13" s="63">
        <f t="shared" si="17"/>
        <v>1086.5</v>
      </c>
      <c r="AK13" s="63">
        <f t="shared" si="18"/>
        <v>0</v>
      </c>
      <c r="AL13" s="63">
        <f t="shared" si="19"/>
        <v>0</v>
      </c>
      <c r="AM13" s="63">
        <f t="shared" si="20"/>
        <v>543.3</v>
      </c>
      <c r="AN13" s="63">
        <f t="shared" si="21"/>
        <v>1629.8</v>
      </c>
    </row>
    <row r="14" spans="1:40" s="64" customFormat="1" ht="15.75" customHeight="1">
      <c r="A14" s="39">
        <v>7</v>
      </c>
      <c r="B14" s="40" t="s">
        <v>43</v>
      </c>
      <c r="C14" s="60">
        <v>5</v>
      </c>
      <c r="D14" s="116"/>
      <c r="E14" s="116"/>
      <c r="F14" s="116"/>
      <c r="G14" s="115"/>
      <c r="H14" s="116"/>
      <c r="I14" s="116">
        <v>2</v>
      </c>
      <c r="J14" s="116"/>
      <c r="K14" s="116"/>
      <c r="L14" s="98"/>
      <c r="M14" s="47">
        <v>59008</v>
      </c>
      <c r="N14" s="47">
        <v>4061</v>
      </c>
      <c r="O14" s="61">
        <f t="shared" si="0"/>
        <v>63069</v>
      </c>
      <c r="P14" s="41">
        <v>1</v>
      </c>
      <c r="Q14" s="41">
        <v>9.597</v>
      </c>
      <c r="R14" s="62">
        <v>0.185</v>
      </c>
      <c r="S14" s="61">
        <f t="shared" si="1"/>
        <v>567051</v>
      </c>
      <c r="T14" s="63">
        <f t="shared" si="2"/>
        <v>0</v>
      </c>
      <c r="U14" s="63">
        <f t="shared" si="3"/>
        <v>0</v>
      </c>
      <c r="V14" s="63">
        <f t="shared" si="4"/>
        <v>0</v>
      </c>
      <c r="W14" s="63">
        <f t="shared" si="5"/>
        <v>0</v>
      </c>
      <c r="X14" s="63">
        <f t="shared" si="6"/>
        <v>0</v>
      </c>
      <c r="Y14" s="63">
        <f t="shared" si="7"/>
        <v>1134.1</v>
      </c>
      <c r="Z14" s="63">
        <f t="shared" si="8"/>
        <v>0</v>
      </c>
      <c r="AA14" s="63">
        <f t="shared" si="9"/>
        <v>0</v>
      </c>
      <c r="AB14" s="63">
        <f t="shared" si="10"/>
        <v>0</v>
      </c>
      <c r="AC14" s="63">
        <f t="shared" si="11"/>
        <v>1134.1</v>
      </c>
      <c r="AD14" s="111">
        <v>0.95</v>
      </c>
      <c r="AE14" s="63">
        <f t="shared" si="12"/>
        <v>0</v>
      </c>
      <c r="AF14" s="63">
        <f t="shared" si="13"/>
        <v>0</v>
      </c>
      <c r="AG14" s="63">
        <f t="shared" si="14"/>
        <v>0</v>
      </c>
      <c r="AH14" s="63">
        <f t="shared" si="15"/>
        <v>0</v>
      </c>
      <c r="AI14" s="63">
        <f t="shared" si="16"/>
        <v>0</v>
      </c>
      <c r="AJ14" s="63">
        <f t="shared" si="17"/>
        <v>1077.4</v>
      </c>
      <c r="AK14" s="63">
        <f t="shared" si="18"/>
        <v>0</v>
      </c>
      <c r="AL14" s="63">
        <f t="shared" si="19"/>
        <v>0</v>
      </c>
      <c r="AM14" s="63">
        <f t="shared" si="20"/>
        <v>0</v>
      </c>
      <c r="AN14" s="63">
        <f t="shared" si="21"/>
        <v>1077.4</v>
      </c>
    </row>
    <row r="15" spans="1:40" s="65" customFormat="1" ht="15.75">
      <c r="A15" s="42">
        <v>8</v>
      </c>
      <c r="B15" s="43" t="s">
        <v>44</v>
      </c>
      <c r="C15" s="60">
        <v>5</v>
      </c>
      <c r="D15" s="116"/>
      <c r="E15" s="116"/>
      <c r="F15" s="116">
        <v>1</v>
      </c>
      <c r="G15" s="115"/>
      <c r="H15" s="116"/>
      <c r="I15" s="116">
        <v>2</v>
      </c>
      <c r="J15" s="116"/>
      <c r="K15" s="116">
        <v>1</v>
      </c>
      <c r="L15" s="98">
        <v>2</v>
      </c>
      <c r="M15" s="47">
        <v>59008</v>
      </c>
      <c r="N15" s="47">
        <v>4061</v>
      </c>
      <c r="O15" s="61">
        <f t="shared" si="0"/>
        <v>63069</v>
      </c>
      <c r="P15" s="41">
        <v>1</v>
      </c>
      <c r="Q15" s="41">
        <v>9.597</v>
      </c>
      <c r="R15" s="62">
        <v>0.185</v>
      </c>
      <c r="S15" s="61">
        <f t="shared" si="1"/>
        <v>567051</v>
      </c>
      <c r="T15" s="63">
        <f t="shared" si="2"/>
        <v>0</v>
      </c>
      <c r="U15" s="63">
        <f t="shared" si="3"/>
        <v>0</v>
      </c>
      <c r="V15" s="63">
        <f t="shared" si="4"/>
        <v>567.1</v>
      </c>
      <c r="W15" s="63">
        <f t="shared" si="5"/>
        <v>0</v>
      </c>
      <c r="X15" s="63">
        <f t="shared" si="6"/>
        <v>0</v>
      </c>
      <c r="Y15" s="63">
        <f t="shared" si="7"/>
        <v>1134.1</v>
      </c>
      <c r="Z15" s="63">
        <f t="shared" si="8"/>
        <v>0</v>
      </c>
      <c r="AA15" s="63">
        <f t="shared" si="9"/>
        <v>567.1</v>
      </c>
      <c r="AB15" s="63">
        <f t="shared" si="10"/>
        <v>1134.1</v>
      </c>
      <c r="AC15" s="63">
        <f t="shared" si="11"/>
        <v>3402.3999999999996</v>
      </c>
      <c r="AD15" s="111">
        <v>0.882</v>
      </c>
      <c r="AE15" s="63">
        <f t="shared" si="12"/>
        <v>0</v>
      </c>
      <c r="AF15" s="63">
        <f t="shared" si="13"/>
        <v>0</v>
      </c>
      <c r="AG15" s="63">
        <f t="shared" si="14"/>
        <v>500.2</v>
      </c>
      <c r="AH15" s="63">
        <f t="shared" si="15"/>
        <v>0</v>
      </c>
      <c r="AI15" s="63">
        <f t="shared" si="16"/>
        <v>0</v>
      </c>
      <c r="AJ15" s="63">
        <f t="shared" si="17"/>
        <v>1000.3</v>
      </c>
      <c r="AK15" s="63">
        <f t="shared" si="18"/>
        <v>0</v>
      </c>
      <c r="AL15" s="63">
        <f t="shared" si="19"/>
        <v>500.2</v>
      </c>
      <c r="AM15" s="63">
        <f t="shared" si="20"/>
        <v>1000.3</v>
      </c>
      <c r="AN15" s="63">
        <f t="shared" si="21"/>
        <v>3001</v>
      </c>
    </row>
    <row r="16" spans="1:40" s="64" customFormat="1" ht="15.75">
      <c r="A16" s="42">
        <v>9</v>
      </c>
      <c r="B16" s="40" t="s">
        <v>45</v>
      </c>
      <c r="C16" s="60">
        <v>5</v>
      </c>
      <c r="D16" s="116"/>
      <c r="E16" s="116"/>
      <c r="F16" s="116"/>
      <c r="G16" s="115"/>
      <c r="H16" s="116"/>
      <c r="I16" s="116"/>
      <c r="J16" s="116"/>
      <c r="K16" s="116"/>
      <c r="L16" s="98"/>
      <c r="M16" s="47">
        <v>59008</v>
      </c>
      <c r="N16" s="47">
        <v>4061</v>
      </c>
      <c r="O16" s="61">
        <f t="shared" si="0"/>
        <v>63069</v>
      </c>
      <c r="P16" s="45">
        <v>1.124</v>
      </c>
      <c r="Q16" s="41">
        <v>9.597</v>
      </c>
      <c r="R16" s="62">
        <v>0.185</v>
      </c>
      <c r="S16" s="61">
        <f t="shared" si="1"/>
        <v>574368</v>
      </c>
      <c r="T16" s="63">
        <f t="shared" si="2"/>
        <v>0</v>
      </c>
      <c r="U16" s="63">
        <f t="shared" si="3"/>
        <v>0</v>
      </c>
      <c r="V16" s="63">
        <f t="shared" si="4"/>
        <v>0</v>
      </c>
      <c r="W16" s="63">
        <f t="shared" si="5"/>
        <v>0</v>
      </c>
      <c r="X16" s="63">
        <f t="shared" si="6"/>
        <v>0</v>
      </c>
      <c r="Y16" s="63">
        <f t="shared" si="7"/>
        <v>0</v>
      </c>
      <c r="Z16" s="63">
        <f t="shared" si="8"/>
        <v>0</v>
      </c>
      <c r="AA16" s="63">
        <f t="shared" si="9"/>
        <v>0</v>
      </c>
      <c r="AB16" s="63">
        <f t="shared" si="10"/>
        <v>0</v>
      </c>
      <c r="AC16" s="63">
        <f t="shared" si="11"/>
        <v>0</v>
      </c>
      <c r="AD16" s="111">
        <v>0.876</v>
      </c>
      <c r="AE16" s="63">
        <f t="shared" si="12"/>
        <v>0</v>
      </c>
      <c r="AF16" s="63">
        <f t="shared" si="13"/>
        <v>0</v>
      </c>
      <c r="AG16" s="63">
        <f t="shared" si="14"/>
        <v>0</v>
      </c>
      <c r="AH16" s="63">
        <f t="shared" si="15"/>
        <v>0</v>
      </c>
      <c r="AI16" s="63">
        <f t="shared" si="16"/>
        <v>0</v>
      </c>
      <c r="AJ16" s="63">
        <f t="shared" si="17"/>
        <v>0</v>
      </c>
      <c r="AK16" s="63">
        <f t="shared" si="18"/>
        <v>0</v>
      </c>
      <c r="AL16" s="63">
        <f t="shared" si="19"/>
        <v>0</v>
      </c>
      <c r="AM16" s="63">
        <f t="shared" si="20"/>
        <v>0</v>
      </c>
      <c r="AN16" s="63">
        <f t="shared" si="21"/>
        <v>0</v>
      </c>
    </row>
    <row r="17" spans="1:40" s="64" customFormat="1" ht="15.75">
      <c r="A17" s="39">
        <v>10</v>
      </c>
      <c r="B17" s="22" t="s">
        <v>46</v>
      </c>
      <c r="C17" s="60">
        <v>5</v>
      </c>
      <c r="D17" s="116"/>
      <c r="E17" s="116"/>
      <c r="F17" s="116"/>
      <c r="G17" s="115">
        <v>2</v>
      </c>
      <c r="H17" s="116"/>
      <c r="I17" s="116"/>
      <c r="J17" s="116"/>
      <c r="K17" s="116"/>
      <c r="L17" s="98">
        <v>1</v>
      </c>
      <c r="M17" s="47">
        <v>59008</v>
      </c>
      <c r="N17" s="47">
        <v>4061</v>
      </c>
      <c r="O17" s="61">
        <f t="shared" si="0"/>
        <v>63069</v>
      </c>
      <c r="P17" s="45">
        <v>1.124</v>
      </c>
      <c r="Q17" s="41">
        <v>9.597</v>
      </c>
      <c r="R17" s="62">
        <v>0.185</v>
      </c>
      <c r="S17" s="61">
        <f t="shared" si="1"/>
        <v>574368</v>
      </c>
      <c r="T17" s="63">
        <f t="shared" si="2"/>
        <v>0</v>
      </c>
      <c r="U17" s="63">
        <f t="shared" si="3"/>
        <v>0</v>
      </c>
      <c r="V17" s="63">
        <f t="shared" si="4"/>
        <v>0</v>
      </c>
      <c r="W17" s="63">
        <f t="shared" si="5"/>
        <v>1148.7</v>
      </c>
      <c r="X17" s="63">
        <f t="shared" si="6"/>
        <v>0</v>
      </c>
      <c r="Y17" s="63">
        <f t="shared" si="7"/>
        <v>0</v>
      </c>
      <c r="Z17" s="63">
        <f t="shared" si="8"/>
        <v>0</v>
      </c>
      <c r="AA17" s="63">
        <f t="shared" si="9"/>
        <v>0</v>
      </c>
      <c r="AB17" s="63">
        <f t="shared" si="10"/>
        <v>574.4</v>
      </c>
      <c r="AC17" s="63">
        <f t="shared" si="11"/>
        <v>1723.1</v>
      </c>
      <c r="AD17" s="111">
        <v>1.045</v>
      </c>
      <c r="AE17" s="63">
        <f t="shared" si="12"/>
        <v>0</v>
      </c>
      <c r="AF17" s="63">
        <f t="shared" si="13"/>
        <v>0</v>
      </c>
      <c r="AG17" s="63">
        <f t="shared" si="14"/>
        <v>0</v>
      </c>
      <c r="AH17" s="63">
        <f t="shared" si="15"/>
        <v>1200.4</v>
      </c>
      <c r="AI17" s="63">
        <f t="shared" si="16"/>
        <v>0</v>
      </c>
      <c r="AJ17" s="63">
        <f t="shared" si="17"/>
        <v>0</v>
      </c>
      <c r="AK17" s="63">
        <f t="shared" si="18"/>
        <v>0</v>
      </c>
      <c r="AL17" s="63">
        <f t="shared" si="19"/>
        <v>0</v>
      </c>
      <c r="AM17" s="63">
        <f t="shared" si="20"/>
        <v>600.2</v>
      </c>
      <c r="AN17" s="63">
        <f t="shared" si="21"/>
        <v>1800.6000000000001</v>
      </c>
    </row>
    <row r="18" spans="1:40" s="64" customFormat="1" ht="15.75">
      <c r="A18" s="42">
        <v>11</v>
      </c>
      <c r="B18" s="22" t="s">
        <v>47</v>
      </c>
      <c r="C18" s="60">
        <v>5</v>
      </c>
      <c r="D18" s="116">
        <v>1</v>
      </c>
      <c r="E18" s="116"/>
      <c r="F18" s="116"/>
      <c r="G18" s="115">
        <v>1</v>
      </c>
      <c r="H18" s="116"/>
      <c r="I18" s="116"/>
      <c r="J18" s="116"/>
      <c r="K18" s="116"/>
      <c r="L18" s="98"/>
      <c r="M18" s="47">
        <v>59008</v>
      </c>
      <c r="N18" s="47">
        <v>4061</v>
      </c>
      <c r="O18" s="61">
        <f t="shared" si="0"/>
        <v>63069</v>
      </c>
      <c r="P18" s="45">
        <v>1.124</v>
      </c>
      <c r="Q18" s="41">
        <v>9.597</v>
      </c>
      <c r="R18" s="62">
        <v>0.185</v>
      </c>
      <c r="S18" s="61">
        <f t="shared" si="1"/>
        <v>574368</v>
      </c>
      <c r="T18" s="63">
        <f t="shared" si="2"/>
        <v>574.4</v>
      </c>
      <c r="U18" s="63">
        <f t="shared" si="3"/>
        <v>0</v>
      </c>
      <c r="V18" s="63">
        <f t="shared" si="4"/>
        <v>0</v>
      </c>
      <c r="W18" s="63">
        <f t="shared" si="5"/>
        <v>574.4</v>
      </c>
      <c r="X18" s="63">
        <f t="shared" si="6"/>
        <v>0</v>
      </c>
      <c r="Y18" s="63">
        <f t="shared" si="7"/>
        <v>0</v>
      </c>
      <c r="Z18" s="63">
        <f t="shared" si="8"/>
        <v>0</v>
      </c>
      <c r="AA18" s="63">
        <f t="shared" si="9"/>
        <v>0</v>
      </c>
      <c r="AB18" s="63">
        <f t="shared" si="10"/>
        <v>0</v>
      </c>
      <c r="AC18" s="63">
        <f t="shared" si="11"/>
        <v>1148.8</v>
      </c>
      <c r="AD18" s="111">
        <v>1.108</v>
      </c>
      <c r="AE18" s="63">
        <f>ROUND(T18*AD18,1)</f>
        <v>636.4</v>
      </c>
      <c r="AF18" s="63">
        <f>ROUND(U18*AD18,1)</f>
        <v>0</v>
      </c>
      <c r="AG18" s="63">
        <f>ROUND(V18*AD18,1)</f>
        <v>0</v>
      </c>
      <c r="AH18" s="63">
        <f>ROUND(W18*AD18,1)</f>
        <v>636.4</v>
      </c>
      <c r="AI18" s="63">
        <f>ROUND(X18*AD18,1)</f>
        <v>0</v>
      </c>
      <c r="AJ18" s="63">
        <f>ROUND(Y18*AD18,1)</f>
        <v>0</v>
      </c>
      <c r="AK18" s="63">
        <f>ROUND(Z18*AD18,1)</f>
        <v>0</v>
      </c>
      <c r="AL18" s="63">
        <f>ROUND(AA18*AD18,1)</f>
        <v>0</v>
      </c>
      <c r="AM18" s="63">
        <f>ROUND(AB18*AD18,1)</f>
        <v>0</v>
      </c>
      <c r="AN18" s="63">
        <f t="shared" si="21"/>
        <v>1272.8</v>
      </c>
    </row>
    <row r="19" spans="1:40" s="64" customFormat="1" ht="15.75">
      <c r="A19" s="42">
        <v>12</v>
      </c>
      <c r="B19" s="22" t="s">
        <v>48</v>
      </c>
      <c r="C19" s="60">
        <v>5</v>
      </c>
      <c r="D19" s="116"/>
      <c r="E19" s="116"/>
      <c r="F19" s="116"/>
      <c r="G19" s="115">
        <v>8</v>
      </c>
      <c r="H19" s="116"/>
      <c r="I19" s="116"/>
      <c r="J19" s="116"/>
      <c r="K19" s="116"/>
      <c r="L19" s="98">
        <v>1</v>
      </c>
      <c r="M19" s="47">
        <v>59008</v>
      </c>
      <c r="N19" s="47">
        <v>4061</v>
      </c>
      <c r="O19" s="61">
        <f t="shared" si="0"/>
        <v>63069</v>
      </c>
      <c r="P19" s="45">
        <v>1.124</v>
      </c>
      <c r="Q19" s="41">
        <v>9.597</v>
      </c>
      <c r="R19" s="62">
        <v>0.185</v>
      </c>
      <c r="S19" s="61">
        <f t="shared" si="1"/>
        <v>574368</v>
      </c>
      <c r="T19" s="63">
        <f t="shared" si="2"/>
        <v>0</v>
      </c>
      <c r="U19" s="63">
        <f t="shared" si="3"/>
        <v>0</v>
      </c>
      <c r="V19" s="63">
        <f t="shared" si="4"/>
        <v>0</v>
      </c>
      <c r="W19" s="63">
        <f t="shared" si="5"/>
        <v>4594.9</v>
      </c>
      <c r="X19" s="63">
        <f t="shared" si="6"/>
        <v>0</v>
      </c>
      <c r="Y19" s="63">
        <f t="shared" si="7"/>
        <v>0</v>
      </c>
      <c r="Z19" s="63">
        <f t="shared" si="8"/>
        <v>0</v>
      </c>
      <c r="AA19" s="63">
        <f t="shared" si="9"/>
        <v>0</v>
      </c>
      <c r="AB19" s="63">
        <f t="shared" si="10"/>
        <v>574.4</v>
      </c>
      <c r="AC19" s="63">
        <f t="shared" si="11"/>
        <v>5169.299999999999</v>
      </c>
      <c r="AD19" s="111">
        <v>0.975</v>
      </c>
      <c r="AE19" s="63">
        <f t="shared" si="12"/>
        <v>0</v>
      </c>
      <c r="AF19" s="63">
        <f t="shared" si="13"/>
        <v>0</v>
      </c>
      <c r="AG19" s="63">
        <f t="shared" si="14"/>
        <v>0</v>
      </c>
      <c r="AH19" s="63">
        <f t="shared" si="15"/>
        <v>4480</v>
      </c>
      <c r="AI19" s="63">
        <f t="shared" si="16"/>
        <v>0</v>
      </c>
      <c r="AJ19" s="63">
        <f t="shared" si="17"/>
        <v>0</v>
      </c>
      <c r="AK19" s="63">
        <f t="shared" si="18"/>
        <v>0</v>
      </c>
      <c r="AL19" s="63">
        <f t="shared" si="19"/>
        <v>0</v>
      </c>
      <c r="AM19" s="63">
        <f t="shared" si="20"/>
        <v>560</v>
      </c>
      <c r="AN19" s="63">
        <f t="shared" si="21"/>
        <v>5040</v>
      </c>
    </row>
    <row r="20" spans="1:40" s="64" customFormat="1" ht="15.75">
      <c r="A20" s="39">
        <v>13</v>
      </c>
      <c r="B20" s="22" t="s">
        <v>49</v>
      </c>
      <c r="C20" s="60">
        <v>5</v>
      </c>
      <c r="D20" s="116">
        <v>1</v>
      </c>
      <c r="E20" s="116"/>
      <c r="F20" s="116">
        <v>1</v>
      </c>
      <c r="G20" s="116">
        <v>6</v>
      </c>
      <c r="H20" s="116"/>
      <c r="I20" s="116"/>
      <c r="J20" s="116"/>
      <c r="K20" s="116"/>
      <c r="L20" s="98"/>
      <c r="M20" s="47">
        <v>59008</v>
      </c>
      <c r="N20" s="47">
        <v>4061</v>
      </c>
      <c r="O20" s="61">
        <f t="shared" si="0"/>
        <v>63069</v>
      </c>
      <c r="P20" s="45">
        <v>1.124</v>
      </c>
      <c r="Q20" s="41">
        <v>9.597</v>
      </c>
      <c r="R20" s="62">
        <v>0.185</v>
      </c>
      <c r="S20" s="61">
        <f t="shared" si="1"/>
        <v>574368</v>
      </c>
      <c r="T20" s="63">
        <f t="shared" si="2"/>
        <v>574.4</v>
      </c>
      <c r="U20" s="63">
        <f t="shared" si="3"/>
        <v>0</v>
      </c>
      <c r="V20" s="63">
        <f t="shared" si="4"/>
        <v>574.4</v>
      </c>
      <c r="W20" s="63">
        <f t="shared" si="5"/>
        <v>3446.2</v>
      </c>
      <c r="X20" s="63">
        <f t="shared" si="6"/>
        <v>0</v>
      </c>
      <c r="Y20" s="63">
        <f t="shared" si="7"/>
        <v>0</v>
      </c>
      <c r="Z20" s="63">
        <f t="shared" si="8"/>
        <v>0</v>
      </c>
      <c r="AA20" s="63">
        <f t="shared" si="9"/>
        <v>0</v>
      </c>
      <c r="AB20" s="63">
        <f t="shared" si="10"/>
        <v>0</v>
      </c>
      <c r="AC20" s="63">
        <f t="shared" si="11"/>
        <v>4595</v>
      </c>
      <c r="AD20" s="111">
        <v>0.721</v>
      </c>
      <c r="AE20" s="63">
        <f t="shared" si="12"/>
        <v>414.1</v>
      </c>
      <c r="AF20" s="63">
        <f t="shared" si="13"/>
        <v>0</v>
      </c>
      <c r="AG20" s="63">
        <f t="shared" si="14"/>
        <v>414.1</v>
      </c>
      <c r="AH20" s="63">
        <f t="shared" si="15"/>
        <v>2484.7</v>
      </c>
      <c r="AI20" s="63">
        <f t="shared" si="16"/>
        <v>0</v>
      </c>
      <c r="AJ20" s="63">
        <f t="shared" si="17"/>
        <v>0</v>
      </c>
      <c r="AK20" s="63">
        <f t="shared" si="18"/>
        <v>0</v>
      </c>
      <c r="AL20" s="63">
        <f t="shared" si="19"/>
        <v>0</v>
      </c>
      <c r="AM20" s="63">
        <f t="shared" si="20"/>
        <v>0</v>
      </c>
      <c r="AN20" s="63">
        <f t="shared" si="21"/>
        <v>3312.8999999999996</v>
      </c>
    </row>
    <row r="21" spans="1:40" s="64" customFormat="1" ht="19.5" customHeight="1">
      <c r="A21" s="42">
        <v>14</v>
      </c>
      <c r="B21" s="22" t="s">
        <v>50</v>
      </c>
      <c r="C21" s="60">
        <v>5</v>
      </c>
      <c r="D21" s="116"/>
      <c r="E21" s="116"/>
      <c r="F21" s="116"/>
      <c r="G21" s="116"/>
      <c r="H21" s="116"/>
      <c r="I21" s="116"/>
      <c r="J21" s="116"/>
      <c r="K21" s="116"/>
      <c r="L21" s="98">
        <v>1</v>
      </c>
      <c r="M21" s="47">
        <v>59008</v>
      </c>
      <c r="N21" s="47">
        <v>4061</v>
      </c>
      <c r="O21" s="61">
        <f t="shared" si="0"/>
        <v>63069</v>
      </c>
      <c r="P21" s="45">
        <v>1.124</v>
      </c>
      <c r="Q21" s="41">
        <v>9.597</v>
      </c>
      <c r="R21" s="62">
        <v>0.185</v>
      </c>
      <c r="S21" s="61">
        <f t="shared" si="1"/>
        <v>574368</v>
      </c>
      <c r="T21" s="63">
        <f t="shared" si="2"/>
        <v>0</v>
      </c>
      <c r="U21" s="63">
        <f t="shared" si="3"/>
        <v>0</v>
      </c>
      <c r="V21" s="63">
        <f t="shared" si="4"/>
        <v>0</v>
      </c>
      <c r="W21" s="63">
        <f t="shared" si="5"/>
        <v>0</v>
      </c>
      <c r="X21" s="63">
        <f t="shared" si="6"/>
        <v>0</v>
      </c>
      <c r="Y21" s="63">
        <f t="shared" si="7"/>
        <v>0</v>
      </c>
      <c r="Z21" s="63">
        <f t="shared" si="8"/>
        <v>0</v>
      </c>
      <c r="AA21" s="63">
        <f t="shared" si="9"/>
        <v>0</v>
      </c>
      <c r="AB21" s="63">
        <f t="shared" si="10"/>
        <v>574.4</v>
      </c>
      <c r="AC21" s="63">
        <f t="shared" si="11"/>
        <v>574.4</v>
      </c>
      <c r="AD21" s="111">
        <v>1.021</v>
      </c>
      <c r="AE21" s="63">
        <f t="shared" si="12"/>
        <v>0</v>
      </c>
      <c r="AF21" s="63">
        <f t="shared" si="13"/>
        <v>0</v>
      </c>
      <c r="AG21" s="63">
        <f t="shared" si="14"/>
        <v>0</v>
      </c>
      <c r="AH21" s="63">
        <f t="shared" si="15"/>
        <v>0</v>
      </c>
      <c r="AI21" s="63">
        <f t="shared" si="16"/>
        <v>0</v>
      </c>
      <c r="AJ21" s="63">
        <f t="shared" si="17"/>
        <v>0</v>
      </c>
      <c r="AK21" s="63">
        <f t="shared" si="18"/>
        <v>0</v>
      </c>
      <c r="AL21" s="63">
        <f t="shared" si="19"/>
        <v>0</v>
      </c>
      <c r="AM21" s="63">
        <f t="shared" si="20"/>
        <v>586.5</v>
      </c>
      <c r="AN21" s="63">
        <f t="shared" si="21"/>
        <v>586.5</v>
      </c>
    </row>
    <row r="22" spans="1:40" s="64" customFormat="1" ht="15.75">
      <c r="A22" s="42">
        <v>15</v>
      </c>
      <c r="B22" s="22" t="s">
        <v>51</v>
      </c>
      <c r="C22" s="60">
        <v>5</v>
      </c>
      <c r="D22" s="116">
        <v>1</v>
      </c>
      <c r="E22" s="116"/>
      <c r="F22" s="116"/>
      <c r="G22" s="116"/>
      <c r="H22" s="116"/>
      <c r="I22" s="116">
        <v>2</v>
      </c>
      <c r="J22" s="116"/>
      <c r="K22" s="116"/>
      <c r="L22" s="98"/>
      <c r="M22" s="47">
        <v>59008</v>
      </c>
      <c r="N22" s="47">
        <v>4061</v>
      </c>
      <c r="O22" s="61">
        <f t="shared" si="0"/>
        <v>63069</v>
      </c>
      <c r="P22" s="45">
        <v>1.124</v>
      </c>
      <c r="Q22" s="41">
        <v>9.597</v>
      </c>
      <c r="R22" s="62">
        <v>0.185</v>
      </c>
      <c r="S22" s="61">
        <f t="shared" si="1"/>
        <v>574368</v>
      </c>
      <c r="T22" s="63">
        <f t="shared" si="2"/>
        <v>574.4</v>
      </c>
      <c r="U22" s="63">
        <f t="shared" si="3"/>
        <v>0</v>
      </c>
      <c r="V22" s="63">
        <f t="shared" si="4"/>
        <v>0</v>
      </c>
      <c r="W22" s="63">
        <f t="shared" si="5"/>
        <v>0</v>
      </c>
      <c r="X22" s="63">
        <f t="shared" si="6"/>
        <v>0</v>
      </c>
      <c r="Y22" s="63">
        <f t="shared" si="7"/>
        <v>1148.7</v>
      </c>
      <c r="Z22" s="63">
        <f t="shared" si="8"/>
        <v>0</v>
      </c>
      <c r="AA22" s="63">
        <f t="shared" si="9"/>
        <v>0</v>
      </c>
      <c r="AB22" s="63">
        <f t="shared" si="10"/>
        <v>0</v>
      </c>
      <c r="AC22" s="63">
        <f t="shared" si="11"/>
        <v>1723.1</v>
      </c>
      <c r="AD22" s="111">
        <v>0.885</v>
      </c>
      <c r="AE22" s="63">
        <f t="shared" si="12"/>
        <v>508.3</v>
      </c>
      <c r="AF22" s="63">
        <f t="shared" si="13"/>
        <v>0</v>
      </c>
      <c r="AG22" s="63">
        <f t="shared" si="14"/>
        <v>0</v>
      </c>
      <c r="AH22" s="63">
        <f t="shared" si="15"/>
        <v>0</v>
      </c>
      <c r="AI22" s="63">
        <f t="shared" si="16"/>
        <v>0</v>
      </c>
      <c r="AJ22" s="63">
        <f t="shared" si="17"/>
        <v>1016.6</v>
      </c>
      <c r="AK22" s="63">
        <f t="shared" si="18"/>
        <v>0</v>
      </c>
      <c r="AL22" s="63">
        <f t="shared" si="19"/>
        <v>0</v>
      </c>
      <c r="AM22" s="63">
        <f t="shared" si="20"/>
        <v>0</v>
      </c>
      <c r="AN22" s="63">
        <f t="shared" si="21"/>
        <v>1524.9</v>
      </c>
    </row>
    <row r="23" spans="1:40" s="64" customFormat="1" ht="15.75" customHeight="1">
      <c r="A23" s="39">
        <v>16</v>
      </c>
      <c r="B23" s="22" t="s">
        <v>52</v>
      </c>
      <c r="C23" s="60">
        <v>5</v>
      </c>
      <c r="D23" s="116"/>
      <c r="E23" s="116"/>
      <c r="F23" s="116"/>
      <c r="G23" s="116"/>
      <c r="H23" s="116"/>
      <c r="I23" s="116">
        <v>2</v>
      </c>
      <c r="J23" s="116"/>
      <c r="K23" s="116"/>
      <c r="L23" s="98"/>
      <c r="M23" s="47">
        <v>59008</v>
      </c>
      <c r="N23" s="47">
        <v>4061</v>
      </c>
      <c r="O23" s="61">
        <f t="shared" si="0"/>
        <v>63069</v>
      </c>
      <c r="P23" s="45">
        <v>1.124</v>
      </c>
      <c r="Q23" s="41">
        <v>9.597</v>
      </c>
      <c r="R23" s="62">
        <v>0.185</v>
      </c>
      <c r="S23" s="61">
        <f t="shared" si="1"/>
        <v>574368</v>
      </c>
      <c r="T23" s="63">
        <f t="shared" si="2"/>
        <v>0</v>
      </c>
      <c r="U23" s="63">
        <f t="shared" si="3"/>
        <v>0</v>
      </c>
      <c r="V23" s="63">
        <f t="shared" si="4"/>
        <v>0</v>
      </c>
      <c r="W23" s="63">
        <f t="shared" si="5"/>
        <v>0</v>
      </c>
      <c r="X23" s="63">
        <f t="shared" si="6"/>
        <v>0</v>
      </c>
      <c r="Y23" s="63">
        <f t="shared" si="7"/>
        <v>1148.7</v>
      </c>
      <c r="Z23" s="63">
        <f t="shared" si="8"/>
        <v>0</v>
      </c>
      <c r="AA23" s="63">
        <f t="shared" si="9"/>
        <v>0</v>
      </c>
      <c r="AB23" s="63">
        <f t="shared" si="10"/>
        <v>0</v>
      </c>
      <c r="AC23" s="63">
        <f t="shared" si="11"/>
        <v>1148.7</v>
      </c>
      <c r="AD23" s="111">
        <v>0.92</v>
      </c>
      <c r="AE23" s="63">
        <f t="shared" si="12"/>
        <v>0</v>
      </c>
      <c r="AF23" s="63">
        <f t="shared" si="13"/>
        <v>0</v>
      </c>
      <c r="AG23" s="63">
        <f t="shared" si="14"/>
        <v>0</v>
      </c>
      <c r="AH23" s="63">
        <f t="shared" si="15"/>
        <v>0</v>
      </c>
      <c r="AI23" s="63">
        <f t="shared" si="16"/>
        <v>0</v>
      </c>
      <c r="AJ23" s="63">
        <f t="shared" si="17"/>
        <v>1056.8</v>
      </c>
      <c r="AK23" s="63">
        <f t="shared" si="18"/>
        <v>0</v>
      </c>
      <c r="AL23" s="63">
        <f t="shared" si="19"/>
        <v>0</v>
      </c>
      <c r="AM23" s="63">
        <f t="shared" si="20"/>
        <v>0</v>
      </c>
      <c r="AN23" s="63">
        <f t="shared" si="21"/>
        <v>1056.8</v>
      </c>
    </row>
    <row r="24" spans="1:40" s="64" customFormat="1" ht="15.75">
      <c r="A24" s="42">
        <v>17</v>
      </c>
      <c r="B24" s="22" t="s">
        <v>53</v>
      </c>
      <c r="C24" s="60">
        <v>5</v>
      </c>
      <c r="D24" s="116"/>
      <c r="E24" s="116"/>
      <c r="F24" s="116"/>
      <c r="G24" s="116"/>
      <c r="H24" s="116"/>
      <c r="I24" s="116">
        <v>1</v>
      </c>
      <c r="J24" s="116"/>
      <c r="K24" s="116"/>
      <c r="L24" s="98"/>
      <c r="M24" s="47">
        <v>59008</v>
      </c>
      <c r="N24" s="47">
        <v>4061</v>
      </c>
      <c r="O24" s="61">
        <f t="shared" si="0"/>
        <v>63069</v>
      </c>
      <c r="P24" s="45">
        <v>1.124</v>
      </c>
      <c r="Q24" s="41">
        <v>9.597</v>
      </c>
      <c r="R24" s="62">
        <v>0.185</v>
      </c>
      <c r="S24" s="61">
        <f t="shared" si="1"/>
        <v>574368</v>
      </c>
      <c r="T24" s="63">
        <f t="shared" si="2"/>
        <v>0</v>
      </c>
      <c r="U24" s="63">
        <f t="shared" si="3"/>
        <v>0</v>
      </c>
      <c r="V24" s="63">
        <f t="shared" si="4"/>
        <v>0</v>
      </c>
      <c r="W24" s="63">
        <f t="shared" si="5"/>
        <v>0</v>
      </c>
      <c r="X24" s="63">
        <f t="shared" si="6"/>
        <v>0</v>
      </c>
      <c r="Y24" s="63">
        <f t="shared" si="7"/>
        <v>574.4</v>
      </c>
      <c r="Z24" s="63">
        <f t="shared" si="8"/>
        <v>0</v>
      </c>
      <c r="AA24" s="63">
        <f t="shared" si="9"/>
        <v>0</v>
      </c>
      <c r="AB24" s="63">
        <f t="shared" si="10"/>
        <v>0</v>
      </c>
      <c r="AC24" s="63">
        <f t="shared" si="11"/>
        <v>574.4</v>
      </c>
      <c r="AD24" s="111">
        <v>0.779</v>
      </c>
      <c r="AE24" s="63">
        <f t="shared" si="12"/>
        <v>0</v>
      </c>
      <c r="AF24" s="63">
        <f t="shared" si="13"/>
        <v>0</v>
      </c>
      <c r="AG24" s="63">
        <f t="shared" si="14"/>
        <v>0</v>
      </c>
      <c r="AH24" s="63">
        <f t="shared" si="15"/>
        <v>0</v>
      </c>
      <c r="AI24" s="63">
        <f t="shared" si="16"/>
        <v>0</v>
      </c>
      <c r="AJ24" s="63">
        <f t="shared" si="17"/>
        <v>447.5</v>
      </c>
      <c r="AK24" s="63">
        <f t="shared" si="18"/>
        <v>0</v>
      </c>
      <c r="AL24" s="63">
        <f t="shared" si="19"/>
        <v>0</v>
      </c>
      <c r="AM24" s="63">
        <f t="shared" si="20"/>
        <v>0</v>
      </c>
      <c r="AN24" s="63">
        <f t="shared" si="21"/>
        <v>447.5</v>
      </c>
    </row>
    <row r="25" spans="1:40" s="64" customFormat="1" ht="15.75">
      <c r="A25" s="42">
        <v>18</v>
      </c>
      <c r="B25" s="22" t="s">
        <v>54</v>
      </c>
      <c r="C25" s="60">
        <v>5</v>
      </c>
      <c r="D25" s="116"/>
      <c r="E25" s="116"/>
      <c r="F25" s="116"/>
      <c r="G25" s="116">
        <v>1</v>
      </c>
      <c r="H25" s="116"/>
      <c r="I25" s="116"/>
      <c r="J25" s="116"/>
      <c r="K25" s="116"/>
      <c r="L25" s="98">
        <v>2</v>
      </c>
      <c r="M25" s="47">
        <v>59008</v>
      </c>
      <c r="N25" s="47">
        <v>4061</v>
      </c>
      <c r="O25" s="61">
        <f t="shared" si="0"/>
        <v>63069</v>
      </c>
      <c r="P25" s="45">
        <v>1.124</v>
      </c>
      <c r="Q25" s="41">
        <v>9.597</v>
      </c>
      <c r="R25" s="62">
        <v>0.185</v>
      </c>
      <c r="S25" s="61">
        <f t="shared" si="1"/>
        <v>574368</v>
      </c>
      <c r="T25" s="63">
        <f t="shared" si="2"/>
        <v>0</v>
      </c>
      <c r="U25" s="63">
        <f t="shared" si="3"/>
        <v>0</v>
      </c>
      <c r="V25" s="63">
        <f t="shared" si="4"/>
        <v>0</v>
      </c>
      <c r="W25" s="63">
        <f t="shared" si="5"/>
        <v>574.4</v>
      </c>
      <c r="X25" s="63">
        <f t="shared" si="6"/>
        <v>0</v>
      </c>
      <c r="Y25" s="63">
        <f t="shared" si="7"/>
        <v>0</v>
      </c>
      <c r="Z25" s="63">
        <f t="shared" si="8"/>
        <v>0</v>
      </c>
      <c r="AA25" s="63">
        <f t="shared" si="9"/>
        <v>0</v>
      </c>
      <c r="AB25" s="63">
        <f t="shared" si="10"/>
        <v>1148.7</v>
      </c>
      <c r="AC25" s="63">
        <f t="shared" si="11"/>
        <v>1723.1</v>
      </c>
      <c r="AD25" s="111">
        <v>0.937</v>
      </c>
      <c r="AE25" s="63">
        <f t="shared" si="12"/>
        <v>0</v>
      </c>
      <c r="AF25" s="63">
        <f t="shared" si="13"/>
        <v>0</v>
      </c>
      <c r="AG25" s="63">
        <f t="shared" si="14"/>
        <v>0</v>
      </c>
      <c r="AH25" s="63">
        <f t="shared" si="15"/>
        <v>538.2</v>
      </c>
      <c r="AI25" s="63">
        <f t="shared" si="16"/>
        <v>0</v>
      </c>
      <c r="AJ25" s="63">
        <f t="shared" si="17"/>
        <v>0</v>
      </c>
      <c r="AK25" s="63">
        <f t="shared" si="18"/>
        <v>0</v>
      </c>
      <c r="AL25" s="63">
        <f t="shared" si="19"/>
        <v>0</v>
      </c>
      <c r="AM25" s="63">
        <f t="shared" si="20"/>
        <v>1076.3</v>
      </c>
      <c r="AN25" s="63">
        <f t="shared" si="21"/>
        <v>1614.5</v>
      </c>
    </row>
    <row r="26" spans="1:40" s="64" customFormat="1" ht="15.75">
      <c r="A26" s="39">
        <v>19</v>
      </c>
      <c r="B26" s="22" t="s">
        <v>55</v>
      </c>
      <c r="C26" s="60">
        <v>5</v>
      </c>
      <c r="D26" s="116"/>
      <c r="E26" s="116"/>
      <c r="F26" s="116"/>
      <c r="G26" s="116"/>
      <c r="H26" s="116"/>
      <c r="I26" s="116"/>
      <c r="J26" s="116"/>
      <c r="K26" s="116"/>
      <c r="L26" s="100"/>
      <c r="M26" s="47">
        <v>59008</v>
      </c>
      <c r="N26" s="47">
        <v>4061</v>
      </c>
      <c r="O26" s="61">
        <f t="shared" si="0"/>
        <v>63069</v>
      </c>
      <c r="P26" s="45">
        <v>1.124</v>
      </c>
      <c r="Q26" s="41">
        <v>9.597</v>
      </c>
      <c r="R26" s="62">
        <v>0.185</v>
      </c>
      <c r="S26" s="61">
        <f t="shared" si="1"/>
        <v>574368</v>
      </c>
      <c r="T26" s="63">
        <f t="shared" si="2"/>
        <v>0</v>
      </c>
      <c r="U26" s="63">
        <f t="shared" si="3"/>
        <v>0</v>
      </c>
      <c r="V26" s="63">
        <f t="shared" si="4"/>
        <v>0</v>
      </c>
      <c r="W26" s="63">
        <f t="shared" si="5"/>
        <v>0</v>
      </c>
      <c r="X26" s="63">
        <f t="shared" si="6"/>
        <v>0</v>
      </c>
      <c r="Y26" s="63">
        <f t="shared" si="7"/>
        <v>0</v>
      </c>
      <c r="Z26" s="63">
        <f t="shared" si="8"/>
        <v>0</v>
      </c>
      <c r="AA26" s="63">
        <f t="shared" si="9"/>
        <v>0</v>
      </c>
      <c r="AB26" s="63">
        <f t="shared" si="10"/>
        <v>0</v>
      </c>
      <c r="AC26" s="63">
        <f t="shared" si="11"/>
        <v>0</v>
      </c>
      <c r="AD26" s="111">
        <v>0.909</v>
      </c>
      <c r="AE26" s="63">
        <f t="shared" si="12"/>
        <v>0</v>
      </c>
      <c r="AF26" s="63">
        <f t="shared" si="13"/>
        <v>0</v>
      </c>
      <c r="AG26" s="63">
        <f t="shared" si="14"/>
        <v>0</v>
      </c>
      <c r="AH26" s="63">
        <f t="shared" si="15"/>
        <v>0</v>
      </c>
      <c r="AI26" s="63">
        <f t="shared" si="16"/>
        <v>0</v>
      </c>
      <c r="AJ26" s="63">
        <f t="shared" si="17"/>
        <v>0</v>
      </c>
      <c r="AK26" s="63">
        <f t="shared" si="18"/>
        <v>0</v>
      </c>
      <c r="AL26" s="63">
        <f t="shared" si="19"/>
        <v>0</v>
      </c>
      <c r="AM26" s="63">
        <f t="shared" si="20"/>
        <v>0</v>
      </c>
      <c r="AN26" s="63">
        <f t="shared" si="21"/>
        <v>0</v>
      </c>
    </row>
    <row r="27" spans="1:40" s="64" customFormat="1" ht="15" customHeight="1">
      <c r="A27" s="42">
        <v>20</v>
      </c>
      <c r="B27" s="22" t="s">
        <v>56</v>
      </c>
      <c r="C27" s="60">
        <v>5</v>
      </c>
      <c r="D27" s="116"/>
      <c r="E27" s="116"/>
      <c r="F27" s="116"/>
      <c r="G27" s="116">
        <v>2</v>
      </c>
      <c r="H27" s="116"/>
      <c r="I27" s="116"/>
      <c r="J27" s="116"/>
      <c r="K27" s="116">
        <v>1</v>
      </c>
      <c r="L27" s="100">
        <v>1</v>
      </c>
      <c r="M27" s="47">
        <v>59008</v>
      </c>
      <c r="N27" s="47">
        <v>4061</v>
      </c>
      <c r="O27" s="61">
        <f t="shared" si="0"/>
        <v>63069</v>
      </c>
      <c r="P27" s="45">
        <v>1.124</v>
      </c>
      <c r="Q27" s="41">
        <v>9.597</v>
      </c>
      <c r="R27" s="62">
        <v>0.185</v>
      </c>
      <c r="S27" s="61">
        <f t="shared" si="1"/>
        <v>574368</v>
      </c>
      <c r="T27" s="63">
        <f t="shared" si="2"/>
        <v>0</v>
      </c>
      <c r="U27" s="63">
        <f t="shared" si="3"/>
        <v>0</v>
      </c>
      <c r="V27" s="63">
        <f t="shared" si="4"/>
        <v>0</v>
      </c>
      <c r="W27" s="63">
        <f t="shared" si="5"/>
        <v>1148.7</v>
      </c>
      <c r="X27" s="63">
        <f t="shared" si="6"/>
        <v>0</v>
      </c>
      <c r="Y27" s="63">
        <f t="shared" si="7"/>
        <v>0</v>
      </c>
      <c r="Z27" s="63">
        <f t="shared" si="8"/>
        <v>0</v>
      </c>
      <c r="AA27" s="63">
        <f t="shared" si="9"/>
        <v>574.4</v>
      </c>
      <c r="AB27" s="63">
        <f t="shared" si="10"/>
        <v>574.4</v>
      </c>
      <c r="AC27" s="63">
        <f t="shared" si="11"/>
        <v>2297.5</v>
      </c>
      <c r="AD27" s="111">
        <v>0.833</v>
      </c>
      <c r="AE27" s="63">
        <f t="shared" si="12"/>
        <v>0</v>
      </c>
      <c r="AF27" s="63">
        <f t="shared" si="13"/>
        <v>0</v>
      </c>
      <c r="AG27" s="63">
        <f t="shared" si="14"/>
        <v>0</v>
      </c>
      <c r="AH27" s="63">
        <f t="shared" si="15"/>
        <v>956.9</v>
      </c>
      <c r="AI27" s="63">
        <f t="shared" si="16"/>
        <v>0</v>
      </c>
      <c r="AJ27" s="63">
        <f t="shared" si="17"/>
        <v>0</v>
      </c>
      <c r="AK27" s="63">
        <f t="shared" si="18"/>
        <v>0</v>
      </c>
      <c r="AL27" s="63">
        <f t="shared" si="19"/>
        <v>478.5</v>
      </c>
      <c r="AM27" s="63">
        <f t="shared" si="20"/>
        <v>478.5</v>
      </c>
      <c r="AN27" s="63">
        <f t="shared" si="21"/>
        <v>1913.9</v>
      </c>
    </row>
    <row r="28" spans="1:40" s="64" customFormat="1" ht="18.75" customHeight="1">
      <c r="A28" s="42">
        <v>21</v>
      </c>
      <c r="B28" s="22" t="s">
        <v>57</v>
      </c>
      <c r="C28" s="60">
        <v>5</v>
      </c>
      <c r="D28" s="116"/>
      <c r="E28" s="116"/>
      <c r="F28" s="116"/>
      <c r="G28" s="116"/>
      <c r="H28" s="116"/>
      <c r="I28" s="116">
        <v>1</v>
      </c>
      <c r="J28" s="116"/>
      <c r="K28" s="116"/>
      <c r="L28" s="98"/>
      <c r="M28" s="47">
        <v>59008</v>
      </c>
      <c r="N28" s="47">
        <v>4061</v>
      </c>
      <c r="O28" s="61">
        <f t="shared" si="0"/>
        <v>63069</v>
      </c>
      <c r="P28" s="45">
        <v>1.124</v>
      </c>
      <c r="Q28" s="41">
        <v>9.597</v>
      </c>
      <c r="R28" s="62">
        <v>0.185</v>
      </c>
      <c r="S28" s="61">
        <f t="shared" si="1"/>
        <v>574368</v>
      </c>
      <c r="T28" s="63">
        <f t="shared" si="2"/>
        <v>0</v>
      </c>
      <c r="U28" s="63">
        <f t="shared" si="3"/>
        <v>0</v>
      </c>
      <c r="V28" s="63">
        <f t="shared" si="4"/>
        <v>0</v>
      </c>
      <c r="W28" s="63">
        <f t="shared" si="5"/>
        <v>0</v>
      </c>
      <c r="X28" s="63">
        <f t="shared" si="6"/>
        <v>0</v>
      </c>
      <c r="Y28" s="63">
        <f t="shared" si="7"/>
        <v>574.4</v>
      </c>
      <c r="Z28" s="63">
        <f t="shared" si="8"/>
        <v>0</v>
      </c>
      <c r="AA28" s="63">
        <f t="shared" si="9"/>
        <v>0</v>
      </c>
      <c r="AB28" s="63">
        <f t="shared" si="10"/>
        <v>0</v>
      </c>
      <c r="AC28" s="63">
        <f t="shared" si="11"/>
        <v>574.4</v>
      </c>
      <c r="AD28" s="111">
        <v>0.986</v>
      </c>
      <c r="AE28" s="63">
        <f t="shared" si="12"/>
        <v>0</v>
      </c>
      <c r="AF28" s="63">
        <f t="shared" si="13"/>
        <v>0</v>
      </c>
      <c r="AG28" s="63">
        <f t="shared" si="14"/>
        <v>0</v>
      </c>
      <c r="AH28" s="63">
        <f t="shared" si="15"/>
        <v>0</v>
      </c>
      <c r="AI28" s="63">
        <f t="shared" si="16"/>
        <v>0</v>
      </c>
      <c r="AJ28" s="63">
        <f t="shared" si="17"/>
        <v>566.4</v>
      </c>
      <c r="AK28" s="63">
        <f t="shared" si="18"/>
        <v>0</v>
      </c>
      <c r="AL28" s="63">
        <f t="shared" si="19"/>
        <v>0</v>
      </c>
      <c r="AM28" s="63">
        <f t="shared" si="20"/>
        <v>0</v>
      </c>
      <c r="AN28" s="63">
        <f t="shared" si="21"/>
        <v>566.4</v>
      </c>
    </row>
    <row r="29" spans="1:40" s="64" customFormat="1" ht="15.75">
      <c r="A29" s="39">
        <v>22</v>
      </c>
      <c r="B29" s="22" t="s">
        <v>58</v>
      </c>
      <c r="C29" s="60">
        <v>5</v>
      </c>
      <c r="D29" s="116"/>
      <c r="E29" s="116"/>
      <c r="F29" s="116"/>
      <c r="G29" s="116"/>
      <c r="H29" s="116"/>
      <c r="I29" s="116"/>
      <c r="J29" s="116"/>
      <c r="K29" s="116"/>
      <c r="L29" s="100"/>
      <c r="M29" s="47">
        <v>59008</v>
      </c>
      <c r="N29" s="47">
        <v>4061</v>
      </c>
      <c r="O29" s="61">
        <f t="shared" si="0"/>
        <v>63069</v>
      </c>
      <c r="P29" s="45">
        <v>1.124</v>
      </c>
      <c r="Q29" s="41">
        <v>9.597</v>
      </c>
      <c r="R29" s="62">
        <v>0.185</v>
      </c>
      <c r="S29" s="61">
        <f t="shared" si="1"/>
        <v>574368</v>
      </c>
      <c r="T29" s="63">
        <f t="shared" si="2"/>
        <v>0</v>
      </c>
      <c r="U29" s="63">
        <f t="shared" si="3"/>
        <v>0</v>
      </c>
      <c r="V29" s="63">
        <f t="shared" si="4"/>
        <v>0</v>
      </c>
      <c r="W29" s="63">
        <f t="shared" si="5"/>
        <v>0</v>
      </c>
      <c r="X29" s="63">
        <f t="shared" si="6"/>
        <v>0</v>
      </c>
      <c r="Y29" s="63">
        <f t="shared" si="7"/>
        <v>0</v>
      </c>
      <c r="Z29" s="63">
        <f t="shared" si="8"/>
        <v>0</v>
      </c>
      <c r="AA29" s="63">
        <f t="shared" si="9"/>
        <v>0</v>
      </c>
      <c r="AB29" s="63">
        <f t="shared" si="10"/>
        <v>0</v>
      </c>
      <c r="AC29" s="63">
        <f t="shared" si="11"/>
        <v>0</v>
      </c>
      <c r="AD29" s="111">
        <v>0.813</v>
      </c>
      <c r="AE29" s="63">
        <f t="shared" si="12"/>
        <v>0</v>
      </c>
      <c r="AF29" s="63">
        <f t="shared" si="13"/>
        <v>0</v>
      </c>
      <c r="AG29" s="63">
        <f t="shared" si="14"/>
        <v>0</v>
      </c>
      <c r="AH29" s="63">
        <f t="shared" si="15"/>
        <v>0</v>
      </c>
      <c r="AI29" s="63">
        <f t="shared" si="16"/>
        <v>0</v>
      </c>
      <c r="AJ29" s="63">
        <f t="shared" si="17"/>
        <v>0</v>
      </c>
      <c r="AK29" s="63">
        <f t="shared" si="18"/>
        <v>0</v>
      </c>
      <c r="AL29" s="63">
        <f t="shared" si="19"/>
        <v>0</v>
      </c>
      <c r="AM29" s="63">
        <f t="shared" si="20"/>
        <v>0</v>
      </c>
      <c r="AN29" s="63">
        <f t="shared" si="21"/>
        <v>0</v>
      </c>
    </row>
    <row r="30" spans="1:40" s="64" customFormat="1" ht="15.75">
      <c r="A30" s="42">
        <v>23</v>
      </c>
      <c r="B30" s="22" t="s">
        <v>59</v>
      </c>
      <c r="C30" s="60">
        <v>5</v>
      </c>
      <c r="D30" s="116"/>
      <c r="E30" s="116"/>
      <c r="F30" s="116"/>
      <c r="G30" s="116"/>
      <c r="H30" s="116"/>
      <c r="I30" s="116"/>
      <c r="J30" s="116"/>
      <c r="K30" s="116"/>
      <c r="L30" s="100"/>
      <c r="M30" s="47">
        <v>59008</v>
      </c>
      <c r="N30" s="47">
        <v>4061</v>
      </c>
      <c r="O30" s="61">
        <f t="shared" si="0"/>
        <v>63069</v>
      </c>
      <c r="P30" s="45">
        <v>1.124</v>
      </c>
      <c r="Q30" s="41">
        <v>9.597</v>
      </c>
      <c r="R30" s="62">
        <v>0.185</v>
      </c>
      <c r="S30" s="61">
        <f t="shared" si="1"/>
        <v>574368</v>
      </c>
      <c r="T30" s="63">
        <f t="shared" si="2"/>
        <v>0</v>
      </c>
      <c r="U30" s="63">
        <f t="shared" si="3"/>
        <v>0</v>
      </c>
      <c r="V30" s="63">
        <f t="shared" si="4"/>
        <v>0</v>
      </c>
      <c r="W30" s="63">
        <f t="shared" si="5"/>
        <v>0</v>
      </c>
      <c r="X30" s="63">
        <f t="shared" si="6"/>
        <v>0</v>
      </c>
      <c r="Y30" s="63">
        <f t="shared" si="7"/>
        <v>0</v>
      </c>
      <c r="Z30" s="63">
        <f t="shared" si="8"/>
        <v>0</v>
      </c>
      <c r="AA30" s="63">
        <f t="shared" si="9"/>
        <v>0</v>
      </c>
      <c r="AB30" s="63">
        <f t="shared" si="10"/>
        <v>0</v>
      </c>
      <c r="AC30" s="63">
        <f t="shared" si="11"/>
        <v>0</v>
      </c>
      <c r="AD30" s="111">
        <v>1.088</v>
      </c>
      <c r="AE30" s="63">
        <f t="shared" si="12"/>
        <v>0</v>
      </c>
      <c r="AF30" s="63">
        <f t="shared" si="13"/>
        <v>0</v>
      </c>
      <c r="AG30" s="63">
        <f t="shared" si="14"/>
        <v>0</v>
      </c>
      <c r="AH30" s="63">
        <f t="shared" si="15"/>
        <v>0</v>
      </c>
      <c r="AI30" s="63">
        <f t="shared" si="16"/>
        <v>0</v>
      </c>
      <c r="AJ30" s="63">
        <f t="shared" si="17"/>
        <v>0</v>
      </c>
      <c r="AK30" s="63">
        <f t="shared" si="18"/>
        <v>0</v>
      </c>
      <c r="AL30" s="63">
        <f t="shared" si="19"/>
        <v>0</v>
      </c>
      <c r="AM30" s="63">
        <f t="shared" si="20"/>
        <v>0</v>
      </c>
      <c r="AN30" s="63">
        <f t="shared" si="21"/>
        <v>0</v>
      </c>
    </row>
    <row r="31" spans="1:40" s="64" customFormat="1" ht="18" customHeight="1">
      <c r="A31" s="42">
        <v>24</v>
      </c>
      <c r="B31" s="22" t="s">
        <v>60</v>
      </c>
      <c r="C31" s="60">
        <v>5</v>
      </c>
      <c r="D31" s="116"/>
      <c r="E31" s="116"/>
      <c r="F31" s="116"/>
      <c r="G31" s="116">
        <v>1</v>
      </c>
      <c r="H31" s="116"/>
      <c r="I31" s="116"/>
      <c r="J31" s="116"/>
      <c r="K31" s="116"/>
      <c r="L31" s="98"/>
      <c r="M31" s="47">
        <v>59008</v>
      </c>
      <c r="N31" s="47">
        <v>4061</v>
      </c>
      <c r="O31" s="61">
        <f t="shared" si="0"/>
        <v>63069</v>
      </c>
      <c r="P31" s="45">
        <v>1.124</v>
      </c>
      <c r="Q31" s="41">
        <v>9.597</v>
      </c>
      <c r="R31" s="62">
        <v>0.185</v>
      </c>
      <c r="S31" s="61">
        <f t="shared" si="1"/>
        <v>574368</v>
      </c>
      <c r="T31" s="63">
        <f t="shared" si="2"/>
        <v>0</v>
      </c>
      <c r="U31" s="63">
        <f t="shared" si="3"/>
        <v>0</v>
      </c>
      <c r="V31" s="63">
        <f t="shared" si="4"/>
        <v>0</v>
      </c>
      <c r="W31" s="63">
        <f t="shared" si="5"/>
        <v>574.4</v>
      </c>
      <c r="X31" s="63">
        <f t="shared" si="6"/>
        <v>0</v>
      </c>
      <c r="Y31" s="63">
        <f t="shared" si="7"/>
        <v>0</v>
      </c>
      <c r="Z31" s="63">
        <f t="shared" si="8"/>
        <v>0</v>
      </c>
      <c r="AA31" s="63">
        <f t="shared" si="9"/>
        <v>0</v>
      </c>
      <c r="AB31" s="63">
        <f t="shared" si="10"/>
        <v>0</v>
      </c>
      <c r="AC31" s="63">
        <f t="shared" si="11"/>
        <v>574.4</v>
      </c>
      <c r="AD31" s="111">
        <v>0.817</v>
      </c>
      <c r="AE31" s="63">
        <f t="shared" si="12"/>
        <v>0</v>
      </c>
      <c r="AF31" s="63">
        <f t="shared" si="13"/>
        <v>0</v>
      </c>
      <c r="AG31" s="63">
        <f t="shared" si="14"/>
        <v>0</v>
      </c>
      <c r="AH31" s="63">
        <f t="shared" si="15"/>
        <v>469.3</v>
      </c>
      <c r="AI31" s="63">
        <f t="shared" si="16"/>
        <v>0</v>
      </c>
      <c r="AJ31" s="63">
        <f t="shared" si="17"/>
        <v>0</v>
      </c>
      <c r="AK31" s="63">
        <f t="shared" si="18"/>
        <v>0</v>
      </c>
      <c r="AL31" s="63">
        <f t="shared" si="19"/>
        <v>0</v>
      </c>
      <c r="AM31" s="63">
        <f t="shared" si="20"/>
        <v>0</v>
      </c>
      <c r="AN31" s="63">
        <f t="shared" si="21"/>
        <v>469.3</v>
      </c>
    </row>
    <row r="32" spans="1:40" s="64" customFormat="1" ht="24" customHeight="1">
      <c r="A32" s="39">
        <v>25</v>
      </c>
      <c r="B32" s="22" t="s">
        <v>61</v>
      </c>
      <c r="C32" s="60">
        <v>5</v>
      </c>
      <c r="D32" s="116"/>
      <c r="E32" s="116"/>
      <c r="F32" s="116"/>
      <c r="G32" s="116"/>
      <c r="H32" s="116"/>
      <c r="I32" s="116"/>
      <c r="J32" s="116"/>
      <c r="K32" s="116"/>
      <c r="L32" s="98"/>
      <c r="M32" s="47">
        <v>59008</v>
      </c>
      <c r="N32" s="47">
        <v>4061</v>
      </c>
      <c r="O32" s="61">
        <f t="shared" si="0"/>
        <v>63069</v>
      </c>
      <c r="P32" s="45">
        <v>1.124</v>
      </c>
      <c r="Q32" s="41">
        <v>9.597</v>
      </c>
      <c r="R32" s="62">
        <v>0.185</v>
      </c>
      <c r="S32" s="61">
        <f t="shared" si="1"/>
        <v>574368</v>
      </c>
      <c r="T32" s="63">
        <f t="shared" si="2"/>
        <v>0</v>
      </c>
      <c r="U32" s="63">
        <f t="shared" si="3"/>
        <v>0</v>
      </c>
      <c r="V32" s="63">
        <f t="shared" si="4"/>
        <v>0</v>
      </c>
      <c r="W32" s="63">
        <f t="shared" si="5"/>
        <v>0</v>
      </c>
      <c r="X32" s="63">
        <f t="shared" si="6"/>
        <v>0</v>
      </c>
      <c r="Y32" s="63">
        <f t="shared" si="7"/>
        <v>0</v>
      </c>
      <c r="Z32" s="63">
        <f t="shared" si="8"/>
        <v>0</v>
      </c>
      <c r="AA32" s="63">
        <f t="shared" si="9"/>
        <v>0</v>
      </c>
      <c r="AB32" s="63">
        <f t="shared" si="10"/>
        <v>0</v>
      </c>
      <c r="AC32" s="63">
        <f t="shared" si="11"/>
        <v>0</v>
      </c>
      <c r="AD32" s="111">
        <v>0.899</v>
      </c>
      <c r="AE32" s="63">
        <f t="shared" si="12"/>
        <v>0</v>
      </c>
      <c r="AF32" s="63">
        <f t="shared" si="13"/>
        <v>0</v>
      </c>
      <c r="AG32" s="63">
        <f t="shared" si="14"/>
        <v>0</v>
      </c>
      <c r="AH32" s="63">
        <f t="shared" si="15"/>
        <v>0</v>
      </c>
      <c r="AI32" s="63">
        <f t="shared" si="16"/>
        <v>0</v>
      </c>
      <c r="AJ32" s="63">
        <f t="shared" si="17"/>
        <v>0</v>
      </c>
      <c r="AK32" s="63">
        <f t="shared" si="18"/>
        <v>0</v>
      </c>
      <c r="AL32" s="63">
        <f t="shared" si="19"/>
        <v>0</v>
      </c>
      <c r="AM32" s="63">
        <f t="shared" si="20"/>
        <v>0</v>
      </c>
      <c r="AN32" s="63">
        <f t="shared" si="21"/>
        <v>0</v>
      </c>
    </row>
    <row r="33" spans="1:40" s="64" customFormat="1" ht="37.5" customHeight="1">
      <c r="A33" s="42">
        <v>26</v>
      </c>
      <c r="B33" s="22" t="s">
        <v>62</v>
      </c>
      <c r="C33" s="60">
        <v>5</v>
      </c>
      <c r="D33" s="116"/>
      <c r="E33" s="116"/>
      <c r="F33" s="116"/>
      <c r="G33" s="116"/>
      <c r="H33" s="116"/>
      <c r="I33" s="116"/>
      <c r="J33" s="116"/>
      <c r="K33" s="116"/>
      <c r="L33" s="98"/>
      <c r="M33" s="47">
        <v>59008</v>
      </c>
      <c r="N33" s="47">
        <v>4061</v>
      </c>
      <c r="O33" s="61">
        <f t="shared" si="0"/>
        <v>63069</v>
      </c>
      <c r="P33" s="45">
        <v>1.124</v>
      </c>
      <c r="Q33" s="41">
        <v>9.597</v>
      </c>
      <c r="R33" s="62">
        <v>0.185</v>
      </c>
      <c r="S33" s="61">
        <f t="shared" si="1"/>
        <v>574368</v>
      </c>
      <c r="T33" s="63">
        <f t="shared" si="2"/>
        <v>0</v>
      </c>
      <c r="U33" s="63">
        <f t="shared" si="3"/>
        <v>0</v>
      </c>
      <c r="V33" s="63">
        <f t="shared" si="4"/>
        <v>0</v>
      </c>
      <c r="W33" s="63">
        <f t="shared" si="5"/>
        <v>0</v>
      </c>
      <c r="X33" s="63">
        <f t="shared" si="6"/>
        <v>0</v>
      </c>
      <c r="Y33" s="63">
        <f t="shared" si="7"/>
        <v>0</v>
      </c>
      <c r="Z33" s="63">
        <f t="shared" si="8"/>
        <v>0</v>
      </c>
      <c r="AA33" s="63">
        <f t="shared" si="9"/>
        <v>0</v>
      </c>
      <c r="AB33" s="63">
        <f t="shared" si="10"/>
        <v>0</v>
      </c>
      <c r="AC33" s="63">
        <f t="shared" si="11"/>
        <v>0</v>
      </c>
      <c r="AD33" s="111">
        <v>0.777</v>
      </c>
      <c r="AE33" s="63">
        <f t="shared" si="12"/>
        <v>0</v>
      </c>
      <c r="AF33" s="63">
        <f t="shared" si="13"/>
        <v>0</v>
      </c>
      <c r="AG33" s="63">
        <f t="shared" si="14"/>
        <v>0</v>
      </c>
      <c r="AH33" s="63">
        <f t="shared" si="15"/>
        <v>0</v>
      </c>
      <c r="AI33" s="63">
        <f t="shared" si="16"/>
        <v>0</v>
      </c>
      <c r="AJ33" s="63">
        <f t="shared" si="17"/>
        <v>0</v>
      </c>
      <c r="AK33" s="63">
        <f t="shared" si="18"/>
        <v>0</v>
      </c>
      <c r="AL33" s="63">
        <f t="shared" si="19"/>
        <v>0</v>
      </c>
      <c r="AM33" s="63">
        <f t="shared" si="20"/>
        <v>0</v>
      </c>
      <c r="AN33" s="63">
        <f t="shared" si="21"/>
        <v>0</v>
      </c>
    </row>
    <row r="34" spans="1:40" s="64" customFormat="1" ht="18.75" customHeight="1">
      <c r="A34" s="42">
        <v>27</v>
      </c>
      <c r="B34" s="22" t="s">
        <v>63</v>
      </c>
      <c r="C34" s="60">
        <v>5</v>
      </c>
      <c r="D34" s="116"/>
      <c r="E34" s="116"/>
      <c r="F34" s="116"/>
      <c r="G34" s="116"/>
      <c r="H34" s="116"/>
      <c r="I34" s="116"/>
      <c r="J34" s="116"/>
      <c r="K34" s="116"/>
      <c r="L34" s="98"/>
      <c r="M34" s="47">
        <v>59008</v>
      </c>
      <c r="N34" s="47">
        <v>4061</v>
      </c>
      <c r="O34" s="61">
        <f t="shared" si="0"/>
        <v>63069</v>
      </c>
      <c r="P34" s="45">
        <v>1.124</v>
      </c>
      <c r="Q34" s="41">
        <v>9.597</v>
      </c>
      <c r="R34" s="62">
        <v>0.185</v>
      </c>
      <c r="S34" s="61">
        <f t="shared" si="1"/>
        <v>574368</v>
      </c>
      <c r="T34" s="63">
        <f t="shared" si="2"/>
        <v>0</v>
      </c>
      <c r="U34" s="63">
        <f t="shared" si="3"/>
        <v>0</v>
      </c>
      <c r="V34" s="63">
        <f t="shared" si="4"/>
        <v>0</v>
      </c>
      <c r="W34" s="63">
        <f t="shared" si="5"/>
        <v>0</v>
      </c>
      <c r="X34" s="63">
        <f t="shared" si="6"/>
        <v>0</v>
      </c>
      <c r="Y34" s="63">
        <f t="shared" si="7"/>
        <v>0</v>
      </c>
      <c r="Z34" s="63">
        <f t="shared" si="8"/>
        <v>0</v>
      </c>
      <c r="AA34" s="63">
        <f t="shared" si="9"/>
        <v>0</v>
      </c>
      <c r="AB34" s="63">
        <f t="shared" si="10"/>
        <v>0</v>
      </c>
      <c r="AC34" s="63">
        <f t="shared" si="11"/>
        <v>0</v>
      </c>
      <c r="AD34" s="111">
        <v>0.882</v>
      </c>
      <c r="AE34" s="63">
        <f t="shared" si="12"/>
        <v>0</v>
      </c>
      <c r="AF34" s="63">
        <f t="shared" si="13"/>
        <v>0</v>
      </c>
      <c r="AG34" s="63">
        <f t="shared" si="14"/>
        <v>0</v>
      </c>
      <c r="AH34" s="63">
        <f t="shared" si="15"/>
        <v>0</v>
      </c>
      <c r="AI34" s="63">
        <f t="shared" si="16"/>
        <v>0</v>
      </c>
      <c r="AJ34" s="63">
        <f t="shared" si="17"/>
        <v>0</v>
      </c>
      <c r="AK34" s="63">
        <f t="shared" si="18"/>
        <v>0</v>
      </c>
      <c r="AL34" s="63">
        <f t="shared" si="19"/>
        <v>0</v>
      </c>
      <c r="AM34" s="63">
        <f t="shared" si="20"/>
        <v>0</v>
      </c>
      <c r="AN34" s="63">
        <f t="shared" si="21"/>
        <v>0</v>
      </c>
    </row>
    <row r="35" spans="1:40" s="64" customFormat="1" ht="32.25" customHeight="1">
      <c r="A35" s="39">
        <v>28</v>
      </c>
      <c r="B35" s="22" t="s">
        <v>64</v>
      </c>
      <c r="C35" s="60">
        <v>5</v>
      </c>
      <c r="D35" s="116"/>
      <c r="E35" s="116"/>
      <c r="F35" s="116"/>
      <c r="G35" s="116"/>
      <c r="H35" s="116"/>
      <c r="I35" s="116"/>
      <c r="J35" s="116"/>
      <c r="K35" s="116"/>
      <c r="L35" s="98"/>
      <c r="M35" s="47">
        <v>59008</v>
      </c>
      <c r="N35" s="47">
        <v>4061</v>
      </c>
      <c r="O35" s="61">
        <f t="shared" si="0"/>
        <v>63069</v>
      </c>
      <c r="P35" s="45">
        <v>1.124</v>
      </c>
      <c r="Q35" s="41">
        <v>9.597</v>
      </c>
      <c r="R35" s="62">
        <v>0.185</v>
      </c>
      <c r="S35" s="61">
        <f t="shared" si="1"/>
        <v>574368</v>
      </c>
      <c r="T35" s="63">
        <f t="shared" si="2"/>
        <v>0</v>
      </c>
      <c r="U35" s="63">
        <f t="shared" si="3"/>
        <v>0</v>
      </c>
      <c r="V35" s="63">
        <f t="shared" si="4"/>
        <v>0</v>
      </c>
      <c r="W35" s="63">
        <f t="shared" si="5"/>
        <v>0</v>
      </c>
      <c r="X35" s="63">
        <f t="shared" si="6"/>
        <v>0</v>
      </c>
      <c r="Y35" s="63">
        <f t="shared" si="7"/>
        <v>0</v>
      </c>
      <c r="Z35" s="63">
        <f t="shared" si="8"/>
        <v>0</v>
      </c>
      <c r="AA35" s="63">
        <f t="shared" si="9"/>
        <v>0</v>
      </c>
      <c r="AB35" s="63">
        <f t="shared" si="10"/>
        <v>0</v>
      </c>
      <c r="AC35" s="63">
        <f t="shared" si="11"/>
        <v>0</v>
      </c>
      <c r="AD35" s="111">
        <v>0.824</v>
      </c>
      <c r="AE35" s="63">
        <f t="shared" si="12"/>
        <v>0</v>
      </c>
      <c r="AF35" s="63">
        <f t="shared" si="13"/>
        <v>0</v>
      </c>
      <c r="AG35" s="63">
        <f t="shared" si="14"/>
        <v>0</v>
      </c>
      <c r="AH35" s="63">
        <f t="shared" si="15"/>
        <v>0</v>
      </c>
      <c r="AI35" s="63">
        <f t="shared" si="16"/>
        <v>0</v>
      </c>
      <c r="AJ35" s="63">
        <f t="shared" si="17"/>
        <v>0</v>
      </c>
      <c r="AK35" s="63">
        <f t="shared" si="18"/>
        <v>0</v>
      </c>
      <c r="AL35" s="63">
        <f t="shared" si="19"/>
        <v>0</v>
      </c>
      <c r="AM35" s="63">
        <f t="shared" si="20"/>
        <v>0</v>
      </c>
      <c r="AN35" s="63">
        <f t="shared" si="21"/>
        <v>0</v>
      </c>
    </row>
    <row r="36" spans="1:40" s="64" customFormat="1" ht="31.5">
      <c r="A36" s="42">
        <v>29</v>
      </c>
      <c r="B36" s="22" t="s">
        <v>65</v>
      </c>
      <c r="C36" s="60">
        <v>5</v>
      </c>
      <c r="D36" s="119"/>
      <c r="E36" s="119"/>
      <c r="F36" s="116"/>
      <c r="G36" s="116"/>
      <c r="H36" s="116"/>
      <c r="I36" s="116">
        <v>1</v>
      </c>
      <c r="J36" s="116"/>
      <c r="K36" s="116"/>
      <c r="L36" s="100"/>
      <c r="M36" s="47">
        <v>59008</v>
      </c>
      <c r="N36" s="47">
        <v>4061</v>
      </c>
      <c r="O36" s="61">
        <f t="shared" si="0"/>
        <v>63069</v>
      </c>
      <c r="P36" s="45">
        <v>1.124</v>
      </c>
      <c r="Q36" s="41">
        <v>9.597</v>
      </c>
      <c r="R36" s="62">
        <v>0.185</v>
      </c>
      <c r="S36" s="61">
        <f t="shared" si="1"/>
        <v>574368</v>
      </c>
      <c r="T36" s="63">
        <f t="shared" si="2"/>
        <v>0</v>
      </c>
      <c r="U36" s="63">
        <f t="shared" si="3"/>
        <v>0</v>
      </c>
      <c r="V36" s="63">
        <f t="shared" si="4"/>
        <v>0</v>
      </c>
      <c r="W36" s="63">
        <f t="shared" si="5"/>
        <v>0</v>
      </c>
      <c r="X36" s="63">
        <f t="shared" si="6"/>
        <v>0</v>
      </c>
      <c r="Y36" s="63">
        <f t="shared" si="7"/>
        <v>574.4</v>
      </c>
      <c r="Z36" s="63">
        <f t="shared" si="8"/>
        <v>0</v>
      </c>
      <c r="AA36" s="63">
        <f t="shared" si="9"/>
        <v>0</v>
      </c>
      <c r="AB36" s="63">
        <f t="shared" si="10"/>
        <v>0</v>
      </c>
      <c r="AC36" s="63">
        <f t="shared" si="11"/>
        <v>574.4</v>
      </c>
      <c r="AD36" s="111">
        <v>0.933</v>
      </c>
      <c r="AE36" s="63">
        <f t="shared" si="12"/>
        <v>0</v>
      </c>
      <c r="AF36" s="63">
        <f t="shared" si="13"/>
        <v>0</v>
      </c>
      <c r="AG36" s="63">
        <f t="shared" si="14"/>
        <v>0</v>
      </c>
      <c r="AH36" s="63">
        <f t="shared" si="15"/>
        <v>0</v>
      </c>
      <c r="AI36" s="63">
        <f t="shared" si="16"/>
        <v>0</v>
      </c>
      <c r="AJ36" s="63">
        <f t="shared" si="17"/>
        <v>535.9</v>
      </c>
      <c r="AK36" s="63">
        <f t="shared" si="18"/>
        <v>0</v>
      </c>
      <c r="AL36" s="63">
        <f t="shared" si="19"/>
        <v>0</v>
      </c>
      <c r="AM36" s="63">
        <f t="shared" si="20"/>
        <v>0</v>
      </c>
      <c r="AN36" s="63">
        <f t="shared" si="21"/>
        <v>535.9</v>
      </c>
    </row>
    <row r="37" spans="1:40" s="64" customFormat="1" ht="15.75">
      <c r="A37" s="42">
        <v>30</v>
      </c>
      <c r="B37" s="22" t="s">
        <v>66</v>
      </c>
      <c r="C37" s="60">
        <v>5</v>
      </c>
      <c r="D37" s="119"/>
      <c r="E37" s="119"/>
      <c r="F37" s="116"/>
      <c r="G37" s="116"/>
      <c r="H37" s="116"/>
      <c r="I37" s="116"/>
      <c r="J37" s="116"/>
      <c r="K37" s="116">
        <v>1</v>
      </c>
      <c r="L37" s="100">
        <v>1</v>
      </c>
      <c r="M37" s="47">
        <v>59008</v>
      </c>
      <c r="N37" s="47">
        <v>4061</v>
      </c>
      <c r="O37" s="61">
        <f t="shared" si="0"/>
        <v>63069</v>
      </c>
      <c r="P37" s="45">
        <v>1.124</v>
      </c>
      <c r="Q37" s="41">
        <v>9.597</v>
      </c>
      <c r="R37" s="62">
        <v>0.185</v>
      </c>
      <c r="S37" s="61">
        <f t="shared" si="1"/>
        <v>574368</v>
      </c>
      <c r="T37" s="63">
        <f t="shared" si="2"/>
        <v>0</v>
      </c>
      <c r="U37" s="63">
        <f t="shared" si="3"/>
        <v>0</v>
      </c>
      <c r="V37" s="63">
        <f t="shared" si="4"/>
        <v>0</v>
      </c>
      <c r="W37" s="63">
        <f t="shared" si="5"/>
        <v>0</v>
      </c>
      <c r="X37" s="63">
        <f t="shared" si="6"/>
        <v>0</v>
      </c>
      <c r="Y37" s="63">
        <f t="shared" si="7"/>
        <v>0</v>
      </c>
      <c r="Z37" s="63">
        <f t="shared" si="8"/>
        <v>0</v>
      </c>
      <c r="AA37" s="63">
        <f t="shared" si="9"/>
        <v>574.4</v>
      </c>
      <c r="AB37" s="63">
        <f t="shared" si="10"/>
        <v>574.4</v>
      </c>
      <c r="AC37" s="63">
        <f t="shared" si="11"/>
        <v>1148.8</v>
      </c>
      <c r="AD37" s="111">
        <v>0.917</v>
      </c>
      <c r="AE37" s="63">
        <f t="shared" si="12"/>
        <v>0</v>
      </c>
      <c r="AF37" s="63">
        <f t="shared" si="13"/>
        <v>0</v>
      </c>
      <c r="AG37" s="63">
        <f t="shared" si="14"/>
        <v>0</v>
      </c>
      <c r="AH37" s="63">
        <f t="shared" si="15"/>
        <v>0</v>
      </c>
      <c r="AI37" s="63">
        <f t="shared" si="16"/>
        <v>0</v>
      </c>
      <c r="AJ37" s="63">
        <f t="shared" si="17"/>
        <v>0</v>
      </c>
      <c r="AK37" s="63">
        <f t="shared" si="18"/>
        <v>0</v>
      </c>
      <c r="AL37" s="63">
        <f t="shared" si="19"/>
        <v>526.7</v>
      </c>
      <c r="AM37" s="63">
        <f t="shared" si="20"/>
        <v>526.7</v>
      </c>
      <c r="AN37" s="63">
        <f t="shared" si="21"/>
        <v>1053.4</v>
      </c>
    </row>
    <row r="38" spans="1:40" s="64" customFormat="1" ht="15.75">
      <c r="A38" s="39">
        <v>31</v>
      </c>
      <c r="B38" s="22" t="s">
        <v>67</v>
      </c>
      <c r="C38" s="60">
        <v>5</v>
      </c>
      <c r="D38" s="119"/>
      <c r="E38" s="119"/>
      <c r="F38" s="116"/>
      <c r="G38" s="116">
        <v>1</v>
      </c>
      <c r="H38" s="116"/>
      <c r="I38" s="116"/>
      <c r="J38" s="116"/>
      <c r="K38" s="116"/>
      <c r="L38" s="100"/>
      <c r="M38" s="47">
        <v>59008</v>
      </c>
      <c r="N38" s="47">
        <v>4061</v>
      </c>
      <c r="O38" s="61">
        <f t="shared" si="0"/>
        <v>63069</v>
      </c>
      <c r="P38" s="45">
        <v>1.124</v>
      </c>
      <c r="Q38" s="41">
        <v>9.597</v>
      </c>
      <c r="R38" s="62">
        <v>0.185</v>
      </c>
      <c r="S38" s="61">
        <f t="shared" si="1"/>
        <v>574368</v>
      </c>
      <c r="T38" s="63">
        <f t="shared" si="2"/>
        <v>0</v>
      </c>
      <c r="U38" s="63">
        <f t="shared" si="3"/>
        <v>0</v>
      </c>
      <c r="V38" s="63">
        <f t="shared" si="4"/>
        <v>0</v>
      </c>
      <c r="W38" s="63">
        <f t="shared" si="5"/>
        <v>574.4</v>
      </c>
      <c r="X38" s="63">
        <f t="shared" si="6"/>
        <v>0</v>
      </c>
      <c r="Y38" s="63">
        <f t="shared" si="7"/>
        <v>0</v>
      </c>
      <c r="Z38" s="63">
        <f t="shared" si="8"/>
        <v>0</v>
      </c>
      <c r="AA38" s="63">
        <f t="shared" si="9"/>
        <v>0</v>
      </c>
      <c r="AB38" s="63">
        <f t="shared" si="10"/>
        <v>0</v>
      </c>
      <c r="AC38" s="63">
        <f t="shared" si="11"/>
        <v>574.4</v>
      </c>
      <c r="AD38" s="111">
        <v>0.786</v>
      </c>
      <c r="AE38" s="63">
        <f aca="true" t="shared" si="22" ref="AE38:AE44">ROUND(T38*AD38,1)</f>
        <v>0</v>
      </c>
      <c r="AF38" s="63">
        <f aca="true" t="shared" si="23" ref="AF38:AF44">ROUND(U38*AD38,1)</f>
        <v>0</v>
      </c>
      <c r="AG38" s="63">
        <f aca="true" t="shared" si="24" ref="AG38:AG44">ROUND(V38*AD38,1)</f>
        <v>0</v>
      </c>
      <c r="AH38" s="63">
        <f aca="true" t="shared" si="25" ref="AH38:AH44">ROUND(W38*AD38,1)</f>
        <v>451.5</v>
      </c>
      <c r="AI38" s="63">
        <f aca="true" t="shared" si="26" ref="AI38:AI44">ROUND(X38*AD38,1)</f>
        <v>0</v>
      </c>
      <c r="AJ38" s="63">
        <f aca="true" t="shared" si="27" ref="AJ38:AJ44">ROUND(Y38*AD38,1)</f>
        <v>0</v>
      </c>
      <c r="AK38" s="63">
        <f aca="true" t="shared" si="28" ref="AK38:AK44">ROUND(Z38*AD38,1)</f>
        <v>0</v>
      </c>
      <c r="AL38" s="63">
        <f aca="true" t="shared" si="29" ref="AL38:AL44">ROUND(AA38*AD38,1)</f>
        <v>0</v>
      </c>
      <c r="AM38" s="63">
        <f aca="true" t="shared" si="30" ref="AM38:AM44">ROUND(AB38*AD38,1)</f>
        <v>0</v>
      </c>
      <c r="AN38" s="63">
        <f t="shared" si="21"/>
        <v>451.5</v>
      </c>
    </row>
    <row r="39" spans="1:40" s="64" customFormat="1" ht="18.75" customHeight="1">
      <c r="A39" s="42">
        <v>32</v>
      </c>
      <c r="B39" s="22" t="s">
        <v>68</v>
      </c>
      <c r="C39" s="60">
        <v>5</v>
      </c>
      <c r="D39" s="116"/>
      <c r="E39" s="116"/>
      <c r="F39" s="116"/>
      <c r="G39" s="116">
        <v>2</v>
      </c>
      <c r="H39" s="116"/>
      <c r="I39" s="116"/>
      <c r="J39" s="116"/>
      <c r="K39" s="116"/>
      <c r="L39" s="98"/>
      <c r="M39" s="47">
        <v>59008</v>
      </c>
      <c r="N39" s="47">
        <v>4061</v>
      </c>
      <c r="O39" s="61">
        <f t="shared" si="0"/>
        <v>63069</v>
      </c>
      <c r="P39" s="45">
        <v>1.124</v>
      </c>
      <c r="Q39" s="41">
        <v>9.597</v>
      </c>
      <c r="R39" s="62">
        <v>0.185</v>
      </c>
      <c r="S39" s="61">
        <f t="shared" si="1"/>
        <v>574368</v>
      </c>
      <c r="T39" s="63">
        <f t="shared" si="2"/>
        <v>0</v>
      </c>
      <c r="U39" s="63">
        <f t="shared" si="3"/>
        <v>0</v>
      </c>
      <c r="V39" s="63">
        <f t="shared" si="4"/>
        <v>0</v>
      </c>
      <c r="W39" s="63">
        <f t="shared" si="5"/>
        <v>1148.7</v>
      </c>
      <c r="X39" s="63">
        <f t="shared" si="6"/>
        <v>0</v>
      </c>
      <c r="Y39" s="63">
        <f t="shared" si="7"/>
        <v>0</v>
      </c>
      <c r="Z39" s="63">
        <f t="shared" si="8"/>
        <v>0</v>
      </c>
      <c r="AA39" s="63">
        <f t="shared" si="9"/>
        <v>0</v>
      </c>
      <c r="AB39" s="63">
        <f t="shared" si="10"/>
        <v>0</v>
      </c>
      <c r="AC39" s="63">
        <f t="shared" si="11"/>
        <v>1148.7</v>
      </c>
      <c r="AD39" s="111">
        <v>1.054</v>
      </c>
      <c r="AE39" s="63">
        <f t="shared" si="22"/>
        <v>0</v>
      </c>
      <c r="AF39" s="63">
        <f t="shared" si="23"/>
        <v>0</v>
      </c>
      <c r="AG39" s="63">
        <f t="shared" si="24"/>
        <v>0</v>
      </c>
      <c r="AH39" s="63">
        <f t="shared" si="25"/>
        <v>1210.7</v>
      </c>
      <c r="AI39" s="63">
        <f t="shared" si="26"/>
        <v>0</v>
      </c>
      <c r="AJ39" s="63">
        <f t="shared" si="27"/>
        <v>0</v>
      </c>
      <c r="AK39" s="63">
        <f t="shared" si="28"/>
        <v>0</v>
      </c>
      <c r="AL39" s="63">
        <f t="shared" si="29"/>
        <v>0</v>
      </c>
      <c r="AM39" s="63">
        <f t="shared" si="30"/>
        <v>0</v>
      </c>
      <c r="AN39" s="63">
        <f t="shared" si="21"/>
        <v>1210.7</v>
      </c>
    </row>
    <row r="40" spans="1:40" s="64" customFormat="1" ht="30.75" customHeight="1">
      <c r="A40" s="42">
        <v>33</v>
      </c>
      <c r="B40" s="22" t="s">
        <v>69</v>
      </c>
      <c r="C40" s="60">
        <v>5</v>
      </c>
      <c r="D40" s="116"/>
      <c r="E40" s="116"/>
      <c r="F40" s="116"/>
      <c r="G40" s="116">
        <v>1</v>
      </c>
      <c r="H40" s="116"/>
      <c r="I40" s="116"/>
      <c r="J40" s="116"/>
      <c r="K40" s="116">
        <v>1</v>
      </c>
      <c r="L40" s="98"/>
      <c r="M40" s="47">
        <v>59008</v>
      </c>
      <c r="N40" s="47">
        <v>4061</v>
      </c>
      <c r="O40" s="61">
        <f t="shared" si="0"/>
        <v>63069</v>
      </c>
      <c r="P40" s="45">
        <v>1.124</v>
      </c>
      <c r="Q40" s="41">
        <v>9.597</v>
      </c>
      <c r="R40" s="62">
        <v>0.185</v>
      </c>
      <c r="S40" s="61">
        <f t="shared" si="1"/>
        <v>574368</v>
      </c>
      <c r="T40" s="63">
        <f t="shared" si="2"/>
        <v>0</v>
      </c>
      <c r="U40" s="63">
        <f t="shared" si="3"/>
        <v>0</v>
      </c>
      <c r="V40" s="63">
        <f t="shared" si="4"/>
        <v>0</v>
      </c>
      <c r="W40" s="63">
        <f t="shared" si="5"/>
        <v>574.4</v>
      </c>
      <c r="X40" s="63">
        <f t="shared" si="6"/>
        <v>0</v>
      </c>
      <c r="Y40" s="63">
        <f t="shared" si="7"/>
        <v>0</v>
      </c>
      <c r="Z40" s="63">
        <f t="shared" si="8"/>
        <v>0</v>
      </c>
      <c r="AA40" s="63">
        <f t="shared" si="9"/>
        <v>574.4</v>
      </c>
      <c r="AB40" s="63">
        <f t="shared" si="10"/>
        <v>0</v>
      </c>
      <c r="AC40" s="63">
        <f t="shared" si="11"/>
        <v>1148.8</v>
      </c>
      <c r="AD40" s="111">
        <v>0.99</v>
      </c>
      <c r="AE40" s="63">
        <f t="shared" si="22"/>
        <v>0</v>
      </c>
      <c r="AF40" s="63">
        <f t="shared" si="23"/>
        <v>0</v>
      </c>
      <c r="AG40" s="63">
        <f t="shared" si="24"/>
        <v>0</v>
      </c>
      <c r="AH40" s="63">
        <f t="shared" si="25"/>
        <v>568.7</v>
      </c>
      <c r="AI40" s="63">
        <f t="shared" si="26"/>
        <v>0</v>
      </c>
      <c r="AJ40" s="63">
        <f t="shared" si="27"/>
        <v>0</v>
      </c>
      <c r="AK40" s="63">
        <f t="shared" si="28"/>
        <v>0</v>
      </c>
      <c r="AL40" s="63">
        <f t="shared" si="29"/>
        <v>568.7</v>
      </c>
      <c r="AM40" s="63">
        <f t="shared" si="30"/>
        <v>0</v>
      </c>
      <c r="AN40" s="63">
        <f t="shared" si="21"/>
        <v>1137.4</v>
      </c>
    </row>
    <row r="41" spans="1:40" s="64" customFormat="1" ht="29.25" customHeight="1">
      <c r="A41" s="39">
        <v>34</v>
      </c>
      <c r="B41" s="22" t="s">
        <v>70</v>
      </c>
      <c r="C41" s="60">
        <v>5</v>
      </c>
      <c r="D41" s="116"/>
      <c r="E41" s="116"/>
      <c r="F41" s="116"/>
      <c r="G41" s="116">
        <v>2</v>
      </c>
      <c r="H41" s="116"/>
      <c r="I41" s="116"/>
      <c r="J41" s="116"/>
      <c r="K41" s="116"/>
      <c r="L41" s="100"/>
      <c r="M41" s="47">
        <v>59008</v>
      </c>
      <c r="N41" s="47">
        <v>4061</v>
      </c>
      <c r="O41" s="61">
        <f t="shared" si="0"/>
        <v>63069</v>
      </c>
      <c r="P41" s="45">
        <v>1.124</v>
      </c>
      <c r="Q41" s="41">
        <v>9.597</v>
      </c>
      <c r="R41" s="62">
        <v>0.185</v>
      </c>
      <c r="S41" s="61">
        <f t="shared" si="1"/>
        <v>574368</v>
      </c>
      <c r="T41" s="63">
        <f t="shared" si="2"/>
        <v>0</v>
      </c>
      <c r="U41" s="63">
        <f t="shared" si="3"/>
        <v>0</v>
      </c>
      <c r="V41" s="63">
        <f t="shared" si="4"/>
        <v>0</v>
      </c>
      <c r="W41" s="63">
        <f t="shared" si="5"/>
        <v>1148.7</v>
      </c>
      <c r="X41" s="63">
        <f t="shared" si="6"/>
        <v>0</v>
      </c>
      <c r="Y41" s="63">
        <f t="shared" si="7"/>
        <v>0</v>
      </c>
      <c r="Z41" s="63">
        <f t="shared" si="8"/>
        <v>0</v>
      </c>
      <c r="AA41" s="63">
        <f t="shared" si="9"/>
        <v>0</v>
      </c>
      <c r="AB41" s="63">
        <f t="shared" si="10"/>
        <v>0</v>
      </c>
      <c r="AC41" s="63">
        <f t="shared" si="11"/>
        <v>1148.7</v>
      </c>
      <c r="AD41" s="111">
        <v>0.948</v>
      </c>
      <c r="AE41" s="63">
        <f t="shared" si="22"/>
        <v>0</v>
      </c>
      <c r="AF41" s="63">
        <f t="shared" si="23"/>
        <v>0</v>
      </c>
      <c r="AG41" s="63">
        <f t="shared" si="24"/>
        <v>0</v>
      </c>
      <c r="AH41" s="63">
        <f t="shared" si="25"/>
        <v>1089</v>
      </c>
      <c r="AI41" s="63">
        <f t="shared" si="26"/>
        <v>0</v>
      </c>
      <c r="AJ41" s="63">
        <f t="shared" si="27"/>
        <v>0</v>
      </c>
      <c r="AK41" s="63">
        <f t="shared" si="28"/>
        <v>0</v>
      </c>
      <c r="AL41" s="63">
        <f t="shared" si="29"/>
        <v>0</v>
      </c>
      <c r="AM41" s="63">
        <f t="shared" si="30"/>
        <v>0</v>
      </c>
      <c r="AN41" s="63">
        <f t="shared" si="21"/>
        <v>1089</v>
      </c>
    </row>
    <row r="42" spans="1:40" s="64" customFormat="1" ht="29.25" customHeight="1">
      <c r="A42" s="42">
        <v>35</v>
      </c>
      <c r="B42" s="22" t="s">
        <v>71</v>
      </c>
      <c r="C42" s="60">
        <v>5</v>
      </c>
      <c r="D42" s="116"/>
      <c r="E42" s="116"/>
      <c r="F42" s="116"/>
      <c r="G42" s="116"/>
      <c r="H42" s="116"/>
      <c r="I42" s="116"/>
      <c r="J42" s="116"/>
      <c r="K42" s="116"/>
      <c r="L42" s="100">
        <v>1</v>
      </c>
      <c r="M42" s="47">
        <v>59008</v>
      </c>
      <c r="N42" s="47">
        <v>4061</v>
      </c>
      <c r="O42" s="61">
        <f t="shared" si="0"/>
        <v>63069</v>
      </c>
      <c r="P42" s="45">
        <v>1.124</v>
      </c>
      <c r="Q42" s="41">
        <v>9.597</v>
      </c>
      <c r="R42" s="62">
        <v>0.185</v>
      </c>
      <c r="S42" s="61">
        <f t="shared" si="1"/>
        <v>574368</v>
      </c>
      <c r="T42" s="63">
        <f t="shared" si="2"/>
        <v>0</v>
      </c>
      <c r="U42" s="63">
        <f t="shared" si="3"/>
        <v>0</v>
      </c>
      <c r="V42" s="63">
        <f t="shared" si="4"/>
        <v>0</v>
      </c>
      <c r="W42" s="63">
        <f t="shared" si="5"/>
        <v>0</v>
      </c>
      <c r="X42" s="63">
        <f t="shared" si="6"/>
        <v>0</v>
      </c>
      <c r="Y42" s="63">
        <f t="shared" si="7"/>
        <v>0</v>
      </c>
      <c r="Z42" s="63">
        <f t="shared" si="8"/>
        <v>0</v>
      </c>
      <c r="AA42" s="63">
        <f t="shared" si="9"/>
        <v>0</v>
      </c>
      <c r="AB42" s="63">
        <f t="shared" si="10"/>
        <v>574.4</v>
      </c>
      <c r="AC42" s="63">
        <f t="shared" si="11"/>
        <v>574.4</v>
      </c>
      <c r="AD42" s="111">
        <v>0.984</v>
      </c>
      <c r="AE42" s="63">
        <f t="shared" si="22"/>
        <v>0</v>
      </c>
      <c r="AF42" s="63">
        <f t="shared" si="23"/>
        <v>0</v>
      </c>
      <c r="AG42" s="63">
        <f t="shared" si="24"/>
        <v>0</v>
      </c>
      <c r="AH42" s="63">
        <f t="shared" si="25"/>
        <v>0</v>
      </c>
      <c r="AI42" s="63">
        <f t="shared" si="26"/>
        <v>0</v>
      </c>
      <c r="AJ42" s="63">
        <f t="shared" si="27"/>
        <v>0</v>
      </c>
      <c r="AK42" s="63">
        <f t="shared" si="28"/>
        <v>0</v>
      </c>
      <c r="AL42" s="63">
        <f t="shared" si="29"/>
        <v>0</v>
      </c>
      <c r="AM42" s="63">
        <f t="shared" si="30"/>
        <v>565.2</v>
      </c>
      <c r="AN42" s="63">
        <f t="shared" si="21"/>
        <v>565.2</v>
      </c>
    </row>
    <row r="43" spans="1:40" s="64" customFormat="1" ht="31.5">
      <c r="A43" s="42">
        <v>36</v>
      </c>
      <c r="B43" s="22" t="s">
        <v>72</v>
      </c>
      <c r="C43" s="94">
        <v>5</v>
      </c>
      <c r="D43" s="119"/>
      <c r="E43" s="119"/>
      <c r="F43" s="116"/>
      <c r="G43" s="116">
        <v>1</v>
      </c>
      <c r="H43" s="116"/>
      <c r="I43" s="116"/>
      <c r="J43" s="116"/>
      <c r="K43" s="116"/>
      <c r="L43" s="100"/>
      <c r="M43" s="47">
        <v>59008</v>
      </c>
      <c r="N43" s="47">
        <v>4061</v>
      </c>
      <c r="O43" s="61">
        <f t="shared" si="0"/>
        <v>63069</v>
      </c>
      <c r="P43" s="45">
        <v>1.124</v>
      </c>
      <c r="Q43" s="41">
        <v>9.597</v>
      </c>
      <c r="R43" s="62">
        <v>0.185</v>
      </c>
      <c r="S43" s="61">
        <f t="shared" si="1"/>
        <v>574368</v>
      </c>
      <c r="T43" s="63">
        <f t="shared" si="2"/>
        <v>0</v>
      </c>
      <c r="U43" s="63">
        <f t="shared" si="3"/>
        <v>0</v>
      </c>
      <c r="V43" s="63">
        <f t="shared" si="4"/>
        <v>0</v>
      </c>
      <c r="W43" s="63">
        <f t="shared" si="5"/>
        <v>574.4</v>
      </c>
      <c r="X43" s="63">
        <f t="shared" si="6"/>
        <v>0</v>
      </c>
      <c r="Y43" s="63">
        <f t="shared" si="7"/>
        <v>0</v>
      </c>
      <c r="Z43" s="63">
        <f t="shared" si="8"/>
        <v>0</v>
      </c>
      <c r="AA43" s="63">
        <f t="shared" si="9"/>
        <v>0</v>
      </c>
      <c r="AB43" s="63">
        <f t="shared" si="10"/>
        <v>0</v>
      </c>
      <c r="AC43" s="63">
        <f t="shared" si="11"/>
        <v>574.4</v>
      </c>
      <c r="AD43" s="111">
        <v>0.919</v>
      </c>
      <c r="AE43" s="63">
        <f t="shared" si="22"/>
        <v>0</v>
      </c>
      <c r="AF43" s="63">
        <f t="shared" si="23"/>
        <v>0</v>
      </c>
      <c r="AG43" s="63">
        <f t="shared" si="24"/>
        <v>0</v>
      </c>
      <c r="AH43" s="63">
        <f t="shared" si="25"/>
        <v>527.9</v>
      </c>
      <c r="AI43" s="63">
        <f t="shared" si="26"/>
        <v>0</v>
      </c>
      <c r="AJ43" s="63">
        <f t="shared" si="27"/>
        <v>0</v>
      </c>
      <c r="AK43" s="63">
        <f t="shared" si="28"/>
        <v>0</v>
      </c>
      <c r="AL43" s="63">
        <f t="shared" si="29"/>
        <v>0</v>
      </c>
      <c r="AM43" s="63">
        <f t="shared" si="30"/>
        <v>0</v>
      </c>
      <c r="AN43" s="63">
        <f t="shared" si="21"/>
        <v>527.9</v>
      </c>
    </row>
    <row r="44" spans="1:40" s="64" customFormat="1" ht="16.5" thickBot="1">
      <c r="A44" s="39">
        <v>37</v>
      </c>
      <c r="B44" s="46" t="s">
        <v>73</v>
      </c>
      <c r="C44" s="94">
        <v>5</v>
      </c>
      <c r="D44" s="119"/>
      <c r="E44" s="119"/>
      <c r="F44" s="116"/>
      <c r="G44" s="119"/>
      <c r="H44" s="119"/>
      <c r="I44" s="119"/>
      <c r="J44" s="119"/>
      <c r="K44" s="119"/>
      <c r="L44" s="100"/>
      <c r="M44" s="47">
        <v>59008</v>
      </c>
      <c r="N44" s="47">
        <v>4061</v>
      </c>
      <c r="O44" s="61">
        <f t="shared" si="0"/>
        <v>63069</v>
      </c>
      <c r="P44" s="45">
        <v>1.124</v>
      </c>
      <c r="Q44" s="41">
        <v>9.597</v>
      </c>
      <c r="R44" s="62">
        <v>0.185</v>
      </c>
      <c r="S44" s="61">
        <f t="shared" si="1"/>
        <v>574368</v>
      </c>
      <c r="T44" s="63">
        <f t="shared" si="2"/>
        <v>0</v>
      </c>
      <c r="U44" s="63">
        <f t="shared" si="3"/>
        <v>0</v>
      </c>
      <c r="V44" s="63">
        <f t="shared" si="4"/>
        <v>0</v>
      </c>
      <c r="W44" s="63">
        <f t="shared" si="5"/>
        <v>0</v>
      </c>
      <c r="X44" s="63">
        <f t="shared" si="6"/>
        <v>0</v>
      </c>
      <c r="Y44" s="63">
        <f t="shared" si="7"/>
        <v>0</v>
      </c>
      <c r="Z44" s="63">
        <f t="shared" si="8"/>
        <v>0</v>
      </c>
      <c r="AA44" s="63">
        <f t="shared" si="9"/>
        <v>0</v>
      </c>
      <c r="AB44" s="63">
        <f t="shared" si="10"/>
        <v>0</v>
      </c>
      <c r="AC44" s="63">
        <f t="shared" si="11"/>
        <v>0</v>
      </c>
      <c r="AD44" s="111">
        <v>0.981</v>
      </c>
      <c r="AE44" s="63">
        <f t="shared" si="22"/>
        <v>0</v>
      </c>
      <c r="AF44" s="63">
        <f t="shared" si="23"/>
        <v>0</v>
      </c>
      <c r="AG44" s="63">
        <f t="shared" si="24"/>
        <v>0</v>
      </c>
      <c r="AH44" s="63">
        <f t="shared" si="25"/>
        <v>0</v>
      </c>
      <c r="AI44" s="63">
        <f t="shared" si="26"/>
        <v>0</v>
      </c>
      <c r="AJ44" s="63">
        <f t="shared" si="27"/>
        <v>0</v>
      </c>
      <c r="AK44" s="63">
        <f t="shared" si="28"/>
        <v>0</v>
      </c>
      <c r="AL44" s="63">
        <f t="shared" si="29"/>
        <v>0</v>
      </c>
      <c r="AM44" s="63">
        <f t="shared" si="30"/>
        <v>0</v>
      </c>
      <c r="AN44" s="63">
        <f t="shared" si="21"/>
        <v>0</v>
      </c>
    </row>
    <row r="45" spans="1:40" s="64" customFormat="1" ht="16.5" thickBot="1">
      <c r="A45" s="66"/>
      <c r="B45" s="30" t="s">
        <v>74</v>
      </c>
      <c r="C45" s="92"/>
      <c r="D45" s="93">
        <f>SUM(D8:D43)</f>
        <v>3</v>
      </c>
      <c r="E45" s="93">
        <f>SUM(E8:E43)</f>
        <v>0</v>
      </c>
      <c r="F45" s="93">
        <f>SUM(F8:F43)</f>
        <v>3</v>
      </c>
      <c r="G45" s="164">
        <f aca="true" t="shared" si="31" ref="G45:L45">SUM(G8:G44)</f>
        <v>35</v>
      </c>
      <c r="H45" s="164">
        <f t="shared" si="31"/>
        <v>0</v>
      </c>
      <c r="I45" s="164">
        <f t="shared" si="31"/>
        <v>19</v>
      </c>
      <c r="J45" s="164">
        <f t="shared" si="31"/>
        <v>1</v>
      </c>
      <c r="K45" s="164">
        <f t="shared" si="31"/>
        <v>4</v>
      </c>
      <c r="L45" s="164">
        <f t="shared" si="31"/>
        <v>11</v>
      </c>
      <c r="M45" s="67"/>
      <c r="N45" s="67"/>
      <c r="O45" s="67"/>
      <c r="P45" s="67"/>
      <c r="Q45" s="67"/>
      <c r="R45" s="67"/>
      <c r="S45" s="67"/>
      <c r="T45" s="63">
        <f aca="true" t="shared" si="32" ref="T45:AC45">SUM(T8:T44)</f>
        <v>1723.1999999999998</v>
      </c>
      <c r="U45" s="63">
        <f t="shared" si="32"/>
        <v>0</v>
      </c>
      <c r="V45" s="63">
        <f t="shared" si="32"/>
        <v>1708.6</v>
      </c>
      <c r="W45" s="63">
        <f t="shared" si="32"/>
        <v>20051.800000000007</v>
      </c>
      <c r="X45" s="63">
        <f t="shared" si="32"/>
        <v>0</v>
      </c>
      <c r="Y45" s="63">
        <f t="shared" si="32"/>
        <v>10825.199999999999</v>
      </c>
      <c r="Z45" s="63">
        <f t="shared" si="32"/>
        <v>567.1</v>
      </c>
      <c r="AA45" s="63">
        <f t="shared" si="32"/>
        <v>2290.3</v>
      </c>
      <c r="AB45" s="63">
        <f t="shared" si="32"/>
        <v>6296.299999999999</v>
      </c>
      <c r="AC45" s="63">
        <f t="shared" si="32"/>
        <v>43462.50000000001</v>
      </c>
      <c r="AD45" s="113"/>
      <c r="AE45" s="63">
        <f>SUM(AE8:AE44)</f>
        <v>1558.8</v>
      </c>
      <c r="AF45" s="63">
        <f aca="true" t="shared" si="33" ref="AF45:AN45">SUM(AF8:AF44)</f>
        <v>0</v>
      </c>
      <c r="AG45" s="63">
        <f t="shared" si="33"/>
        <v>1457.6</v>
      </c>
      <c r="AH45" s="63">
        <f t="shared" si="33"/>
        <v>18354</v>
      </c>
      <c r="AI45" s="63">
        <f t="shared" si="33"/>
        <v>0</v>
      </c>
      <c r="AJ45" s="63">
        <f t="shared" si="33"/>
        <v>10125.1</v>
      </c>
      <c r="AK45" s="63">
        <f t="shared" si="33"/>
        <v>543.3</v>
      </c>
      <c r="AL45" s="63">
        <f t="shared" si="33"/>
        <v>2074.1000000000004</v>
      </c>
      <c r="AM45" s="63">
        <f t="shared" si="33"/>
        <v>5937</v>
      </c>
      <c r="AN45" s="63">
        <f t="shared" si="33"/>
        <v>40049.9</v>
      </c>
    </row>
    <row r="46" spans="1:31" s="53" customFormat="1" ht="18" customHeight="1">
      <c r="A46" s="68"/>
      <c r="B46" s="69"/>
      <c r="C46" s="69"/>
      <c r="D46" s="70"/>
      <c r="E46" s="69"/>
      <c r="F46" s="69"/>
      <c r="G46" s="35"/>
      <c r="H46" s="35"/>
      <c r="I46" s="35"/>
      <c r="J46" s="35"/>
      <c r="K46" s="35"/>
      <c r="L46" s="35"/>
      <c r="M46" s="71"/>
      <c r="N46" s="71"/>
      <c r="O46" s="71"/>
      <c r="P46" s="72"/>
      <c r="Q46" s="72"/>
      <c r="R46" s="72"/>
      <c r="S46" s="72"/>
      <c r="AC46" s="73"/>
      <c r="AD46" s="54"/>
      <c r="AE46" s="54"/>
    </row>
    <row r="47" spans="1:31" s="53" customFormat="1" ht="15.75">
      <c r="A47" s="74"/>
      <c r="B47" s="75"/>
      <c r="C47" s="75"/>
      <c r="D47" s="76">
        <f>SUM(D45:L45)</f>
        <v>76</v>
      </c>
      <c r="E47" s="76"/>
      <c r="F47" s="76"/>
      <c r="G47" s="11"/>
      <c r="H47" s="11"/>
      <c r="I47" s="11"/>
      <c r="J47" s="11"/>
      <c r="K47" s="11"/>
      <c r="L47" s="11"/>
      <c r="M47" s="76"/>
      <c r="N47" s="76"/>
      <c r="O47" s="76"/>
      <c r="P47" s="76"/>
      <c r="Q47" s="76"/>
      <c r="R47" s="76"/>
      <c r="S47" s="76"/>
      <c r="AD47" s="54"/>
      <c r="AE47" s="54"/>
    </row>
    <row r="48" spans="1:31" s="53" customFormat="1" ht="15.75">
      <c r="A48" s="74"/>
      <c r="B48" s="75"/>
      <c r="C48" s="75"/>
      <c r="D48" s="76"/>
      <c r="E48" s="76"/>
      <c r="F48" s="76"/>
      <c r="G48" s="11"/>
      <c r="H48" s="11"/>
      <c r="I48" s="11"/>
      <c r="J48" s="11"/>
      <c r="K48" s="11"/>
      <c r="L48" s="11"/>
      <c r="M48" s="76"/>
      <c r="N48" s="76"/>
      <c r="O48" s="76"/>
      <c r="P48" s="76"/>
      <c r="Q48" s="76"/>
      <c r="R48" s="76"/>
      <c r="S48" s="76"/>
      <c r="AD48" s="54"/>
      <c r="AE48" s="54"/>
    </row>
    <row r="49" spans="1:31" s="53" customFormat="1" ht="15.75">
      <c r="A49" s="74"/>
      <c r="B49" s="75"/>
      <c r="C49" s="75"/>
      <c r="D49" s="76"/>
      <c r="E49" s="76"/>
      <c r="F49" s="76"/>
      <c r="G49" s="11"/>
      <c r="H49" s="11"/>
      <c r="I49" s="11"/>
      <c r="J49" s="11"/>
      <c r="K49" s="11"/>
      <c r="L49" s="11"/>
      <c r="M49" s="76"/>
      <c r="N49" s="76"/>
      <c r="O49" s="76"/>
      <c r="P49" s="76"/>
      <c r="Q49" s="76"/>
      <c r="R49" s="76"/>
      <c r="S49" s="76"/>
      <c r="AD49" s="54"/>
      <c r="AE49" s="54"/>
    </row>
    <row r="50" spans="1:31" s="53" customFormat="1" ht="15.75">
      <c r="A50" s="74"/>
      <c r="B50" s="75"/>
      <c r="C50" s="75"/>
      <c r="D50" s="76"/>
      <c r="E50" s="76"/>
      <c r="F50" s="76"/>
      <c r="G50" s="11"/>
      <c r="H50" s="11"/>
      <c r="I50" s="11"/>
      <c r="J50" s="11"/>
      <c r="K50" s="11"/>
      <c r="L50" s="11"/>
      <c r="M50" s="76"/>
      <c r="N50" s="76"/>
      <c r="O50" s="76"/>
      <c r="P50" s="76"/>
      <c r="Q50" s="76"/>
      <c r="R50" s="76"/>
      <c r="S50" s="76"/>
      <c r="AD50" s="54"/>
      <c r="AE50" s="54"/>
    </row>
    <row r="51" spans="1:31" s="53" customFormat="1" ht="15.75">
      <c r="A51" s="74"/>
      <c r="B51" s="77"/>
      <c r="C51" s="77"/>
      <c r="D51" s="76"/>
      <c r="E51" s="76"/>
      <c r="F51" s="76"/>
      <c r="G51" s="11"/>
      <c r="H51" s="11"/>
      <c r="I51" s="11"/>
      <c r="J51" s="11"/>
      <c r="K51" s="11"/>
      <c r="L51" s="11"/>
      <c r="M51" s="76"/>
      <c r="N51" s="76"/>
      <c r="O51" s="76"/>
      <c r="P51" s="76"/>
      <c r="Q51" s="76"/>
      <c r="R51" s="76"/>
      <c r="S51" s="76"/>
      <c r="AD51" s="54"/>
      <c r="AE51" s="54"/>
    </row>
    <row r="52" spans="1:31" s="53" customFormat="1" ht="15.75">
      <c r="A52" s="74"/>
      <c r="B52" s="77"/>
      <c r="C52" s="77"/>
      <c r="D52" s="76"/>
      <c r="E52" s="76"/>
      <c r="F52" s="76"/>
      <c r="G52" s="11"/>
      <c r="H52" s="11"/>
      <c r="I52" s="11"/>
      <c r="J52" s="11"/>
      <c r="K52" s="11"/>
      <c r="L52" s="11"/>
      <c r="M52" s="76"/>
      <c r="N52" s="76"/>
      <c r="O52" s="76"/>
      <c r="P52" s="76"/>
      <c r="Q52" s="76"/>
      <c r="R52" s="76"/>
      <c r="S52" s="76"/>
      <c r="AD52" s="54"/>
      <c r="AE52" s="54"/>
    </row>
    <row r="53" spans="1:31" s="53" customFormat="1" ht="16.5" customHeight="1">
      <c r="A53" s="74"/>
      <c r="B53" s="75"/>
      <c r="C53" s="75"/>
      <c r="D53" s="76"/>
      <c r="E53" s="76"/>
      <c r="F53" s="76"/>
      <c r="G53" s="11"/>
      <c r="H53" s="11"/>
      <c r="I53" s="11"/>
      <c r="J53" s="11"/>
      <c r="K53" s="11"/>
      <c r="L53" s="11"/>
      <c r="M53" s="76"/>
      <c r="N53" s="76"/>
      <c r="O53" s="76"/>
      <c r="P53" s="76"/>
      <c r="Q53" s="76"/>
      <c r="R53" s="76"/>
      <c r="S53" s="76"/>
      <c r="AD53" s="54"/>
      <c r="AE53" s="54"/>
    </row>
    <row r="54" spans="1:31" s="53" customFormat="1" ht="15.75">
      <c r="A54" s="74"/>
      <c r="B54" s="75"/>
      <c r="C54" s="75"/>
      <c r="D54" s="76"/>
      <c r="E54" s="76"/>
      <c r="F54" s="76"/>
      <c r="G54" s="11"/>
      <c r="H54" s="11"/>
      <c r="I54" s="11"/>
      <c r="J54" s="11"/>
      <c r="K54" s="11"/>
      <c r="L54" s="11"/>
      <c r="M54" s="76"/>
      <c r="N54" s="76"/>
      <c r="O54" s="76"/>
      <c r="P54" s="76"/>
      <c r="Q54" s="76"/>
      <c r="R54" s="76"/>
      <c r="S54" s="76"/>
      <c r="AD54" s="54"/>
      <c r="AE54" s="54"/>
    </row>
    <row r="55" spans="1:31" s="53" customFormat="1" ht="15.75">
      <c r="A55" s="74"/>
      <c r="B55" s="75"/>
      <c r="C55" s="75"/>
      <c r="D55" s="76"/>
      <c r="E55" s="76"/>
      <c r="F55" s="76"/>
      <c r="G55" s="11"/>
      <c r="H55" s="11"/>
      <c r="I55" s="11"/>
      <c r="J55" s="11"/>
      <c r="K55" s="11"/>
      <c r="L55" s="11"/>
      <c r="M55" s="76"/>
      <c r="N55" s="76"/>
      <c r="O55" s="76"/>
      <c r="P55" s="76"/>
      <c r="Q55" s="76"/>
      <c r="R55" s="76"/>
      <c r="S55" s="76"/>
      <c r="AD55" s="54"/>
      <c r="AE55" s="54"/>
    </row>
    <row r="56" spans="1:31" s="53" customFormat="1" ht="15.75">
      <c r="A56" s="74"/>
      <c r="B56" s="75"/>
      <c r="C56" s="75"/>
      <c r="D56" s="76"/>
      <c r="E56" s="76"/>
      <c r="F56" s="76"/>
      <c r="G56" s="11"/>
      <c r="H56" s="11"/>
      <c r="I56" s="11"/>
      <c r="J56" s="11"/>
      <c r="K56" s="11"/>
      <c r="L56" s="11"/>
      <c r="M56" s="76"/>
      <c r="N56" s="76"/>
      <c r="O56" s="76"/>
      <c r="P56" s="76"/>
      <c r="Q56" s="76"/>
      <c r="R56" s="76"/>
      <c r="S56" s="76"/>
      <c r="AD56" s="54"/>
      <c r="AE56" s="54"/>
    </row>
    <row r="57" spans="1:31" s="53" customFormat="1" ht="15.75">
      <c r="A57" s="74"/>
      <c r="B57" s="75"/>
      <c r="C57" s="75"/>
      <c r="D57" s="76"/>
      <c r="E57" s="76"/>
      <c r="F57" s="76"/>
      <c r="G57" s="11"/>
      <c r="H57" s="11"/>
      <c r="I57" s="11"/>
      <c r="J57" s="11"/>
      <c r="K57" s="11"/>
      <c r="L57" s="11"/>
      <c r="M57" s="76"/>
      <c r="N57" s="76"/>
      <c r="O57" s="76"/>
      <c r="P57" s="76"/>
      <c r="Q57" s="76"/>
      <c r="R57" s="76"/>
      <c r="S57" s="76"/>
      <c r="AD57" s="54"/>
      <c r="AE57" s="54"/>
    </row>
    <row r="58" spans="1:31" s="53" customFormat="1" ht="15.75">
      <c r="A58" s="74"/>
      <c r="B58" s="75"/>
      <c r="C58" s="75"/>
      <c r="D58" s="76"/>
      <c r="E58" s="76"/>
      <c r="F58" s="76"/>
      <c r="G58" s="11"/>
      <c r="H58" s="11"/>
      <c r="I58" s="11"/>
      <c r="J58" s="11"/>
      <c r="K58" s="11"/>
      <c r="L58" s="11"/>
      <c r="M58" s="76"/>
      <c r="N58" s="76"/>
      <c r="O58" s="76"/>
      <c r="P58" s="76"/>
      <c r="Q58" s="76"/>
      <c r="R58" s="76"/>
      <c r="S58" s="76"/>
      <c r="AD58" s="54"/>
      <c r="AE58" s="54"/>
    </row>
    <row r="59" spans="1:31" s="53" customFormat="1" ht="15.75">
      <c r="A59" s="74"/>
      <c r="B59" s="78"/>
      <c r="C59" s="78"/>
      <c r="D59" s="79"/>
      <c r="E59" s="79"/>
      <c r="F59" s="79"/>
      <c r="G59" s="14"/>
      <c r="H59" s="14"/>
      <c r="I59" s="14"/>
      <c r="J59" s="14"/>
      <c r="K59" s="14"/>
      <c r="L59" s="14"/>
      <c r="M59" s="79"/>
      <c r="N59" s="79"/>
      <c r="O59" s="79"/>
      <c r="P59" s="79"/>
      <c r="Q59" s="79"/>
      <c r="R59" s="79"/>
      <c r="S59" s="79"/>
      <c r="AD59" s="54"/>
      <c r="AE59" s="54"/>
    </row>
    <row r="60" spans="1:31" s="81" customFormat="1" ht="16.5" customHeight="1">
      <c r="A60" s="203"/>
      <c r="B60" s="203"/>
      <c r="C60" s="203"/>
      <c r="D60" s="203"/>
      <c r="E60" s="203"/>
      <c r="F60" s="203"/>
      <c r="G60" s="50"/>
      <c r="H60" s="50"/>
      <c r="I60" s="50"/>
      <c r="J60" s="91"/>
      <c r="K60" s="91"/>
      <c r="L60" s="50"/>
      <c r="M60" s="80"/>
      <c r="N60" s="80"/>
      <c r="O60" s="80"/>
      <c r="P60" s="80"/>
      <c r="Q60" s="80"/>
      <c r="R60" s="80"/>
      <c r="S60" s="80"/>
      <c r="AD60" s="82"/>
      <c r="AE60" s="82"/>
    </row>
    <row r="61" spans="1:19" ht="15.75">
      <c r="A61" s="74"/>
      <c r="B61" s="77"/>
      <c r="C61" s="77"/>
      <c r="D61" s="76"/>
      <c r="E61" s="76"/>
      <c r="F61" s="76"/>
      <c r="G61" s="11"/>
      <c r="H61" s="11"/>
      <c r="I61" s="11"/>
      <c r="J61" s="11"/>
      <c r="K61" s="11"/>
      <c r="L61" s="11"/>
      <c r="M61" s="76"/>
      <c r="N61" s="76"/>
      <c r="O61" s="76"/>
      <c r="P61" s="76"/>
      <c r="Q61" s="76"/>
      <c r="R61" s="76"/>
      <c r="S61" s="76"/>
    </row>
    <row r="62" spans="1:19" ht="15.75">
      <c r="A62" s="74"/>
      <c r="B62" s="77"/>
      <c r="C62" s="77"/>
      <c r="D62" s="76"/>
      <c r="E62" s="76"/>
      <c r="F62" s="76"/>
      <c r="G62" s="11"/>
      <c r="H62" s="11"/>
      <c r="I62" s="11"/>
      <c r="J62" s="11"/>
      <c r="K62" s="11"/>
      <c r="L62" s="11"/>
      <c r="M62" s="76"/>
      <c r="N62" s="76"/>
      <c r="O62" s="76"/>
      <c r="P62" s="76"/>
      <c r="Q62" s="76"/>
      <c r="R62" s="76"/>
      <c r="S62" s="76"/>
    </row>
    <row r="63" spans="1:19" ht="15.75">
      <c r="A63" s="74"/>
      <c r="B63" s="77"/>
      <c r="C63" s="77"/>
      <c r="D63" s="76"/>
      <c r="E63" s="76"/>
      <c r="F63" s="76"/>
      <c r="G63" s="11"/>
      <c r="H63" s="11"/>
      <c r="I63" s="11"/>
      <c r="J63" s="11"/>
      <c r="K63" s="11"/>
      <c r="L63" s="11"/>
      <c r="M63" s="76"/>
      <c r="N63" s="76"/>
      <c r="O63" s="76"/>
      <c r="P63" s="76"/>
      <c r="Q63" s="76"/>
      <c r="R63" s="76"/>
      <c r="S63" s="76"/>
    </row>
    <row r="64" spans="1:19" ht="15.75">
      <c r="A64" s="74"/>
      <c r="B64" s="77"/>
      <c r="C64" s="77"/>
      <c r="D64" s="76"/>
      <c r="E64" s="76"/>
      <c r="F64" s="76"/>
      <c r="G64" s="11"/>
      <c r="H64" s="11"/>
      <c r="I64" s="11"/>
      <c r="J64" s="11"/>
      <c r="K64" s="11"/>
      <c r="L64" s="11"/>
      <c r="M64" s="76"/>
      <c r="N64" s="76"/>
      <c r="O64" s="76"/>
      <c r="P64" s="76"/>
      <c r="Q64" s="76"/>
      <c r="R64" s="76"/>
      <c r="S64" s="76"/>
    </row>
    <row r="65" spans="1:19" ht="18" customHeight="1">
      <c r="A65" s="74"/>
      <c r="B65" s="77"/>
      <c r="C65" s="77"/>
      <c r="D65" s="76"/>
      <c r="E65" s="76"/>
      <c r="F65" s="76"/>
      <c r="G65" s="11"/>
      <c r="H65" s="11"/>
      <c r="I65" s="11"/>
      <c r="J65" s="11"/>
      <c r="K65" s="11"/>
      <c r="L65" s="11"/>
      <c r="M65" s="76"/>
      <c r="N65" s="76"/>
      <c r="O65" s="76"/>
      <c r="P65" s="76"/>
      <c r="Q65" s="76"/>
      <c r="R65" s="76"/>
      <c r="S65" s="76"/>
    </row>
    <row r="66" spans="1:19" ht="15.75">
      <c r="A66" s="74"/>
      <c r="B66" s="77"/>
      <c r="C66" s="77"/>
      <c r="D66" s="76"/>
      <c r="E66" s="76"/>
      <c r="F66" s="76"/>
      <c r="G66" s="11"/>
      <c r="H66" s="11"/>
      <c r="I66" s="11"/>
      <c r="J66" s="11"/>
      <c r="K66" s="11"/>
      <c r="L66" s="11"/>
      <c r="M66" s="76"/>
      <c r="N66" s="76"/>
      <c r="O66" s="76"/>
      <c r="P66" s="76"/>
      <c r="Q66" s="76"/>
      <c r="R66" s="76"/>
      <c r="S66" s="76"/>
    </row>
    <row r="67" spans="1:19" ht="15.75">
      <c r="A67" s="74"/>
      <c r="B67" s="77"/>
      <c r="C67" s="77"/>
      <c r="D67" s="76"/>
      <c r="E67" s="76"/>
      <c r="F67" s="76"/>
      <c r="G67" s="11"/>
      <c r="H67" s="11"/>
      <c r="I67" s="11"/>
      <c r="J67" s="11"/>
      <c r="K67" s="11"/>
      <c r="L67" s="11"/>
      <c r="M67" s="76"/>
      <c r="N67" s="76"/>
      <c r="O67" s="76"/>
      <c r="P67" s="76"/>
      <c r="Q67" s="76"/>
      <c r="R67" s="76"/>
      <c r="S67" s="76"/>
    </row>
    <row r="68" spans="1:19" ht="15.75">
      <c r="A68" s="74"/>
      <c r="B68" s="77"/>
      <c r="C68" s="77"/>
      <c r="D68" s="76"/>
      <c r="E68" s="76"/>
      <c r="F68" s="76"/>
      <c r="G68" s="11"/>
      <c r="H68" s="11"/>
      <c r="I68" s="11"/>
      <c r="J68" s="11"/>
      <c r="K68" s="11"/>
      <c r="L68" s="11"/>
      <c r="M68" s="76"/>
      <c r="N68" s="76"/>
      <c r="O68" s="76"/>
      <c r="P68" s="76"/>
      <c r="Q68" s="76"/>
      <c r="R68" s="76"/>
      <c r="S68" s="76"/>
    </row>
    <row r="69" spans="1:19" ht="15.75">
      <c r="A69" s="74"/>
      <c r="B69" s="77"/>
      <c r="C69" s="77"/>
      <c r="D69" s="76"/>
      <c r="E69" s="76"/>
      <c r="F69" s="76"/>
      <c r="G69" s="11"/>
      <c r="H69" s="11"/>
      <c r="I69" s="11"/>
      <c r="J69" s="11"/>
      <c r="K69" s="11"/>
      <c r="L69" s="11"/>
      <c r="M69" s="76"/>
      <c r="N69" s="76"/>
      <c r="O69" s="76"/>
      <c r="P69" s="76"/>
      <c r="Q69" s="76"/>
      <c r="R69" s="76"/>
      <c r="S69" s="76"/>
    </row>
    <row r="70" spans="1:19" ht="15.75">
      <c r="A70" s="74"/>
      <c r="B70" s="77"/>
      <c r="C70" s="77"/>
      <c r="D70" s="76"/>
      <c r="E70" s="76"/>
      <c r="F70" s="76"/>
      <c r="G70" s="11"/>
      <c r="H70" s="11"/>
      <c r="I70" s="11"/>
      <c r="J70" s="11"/>
      <c r="K70" s="11"/>
      <c r="L70" s="11"/>
      <c r="M70" s="76"/>
      <c r="N70" s="76"/>
      <c r="O70" s="76"/>
      <c r="P70" s="76"/>
      <c r="Q70" s="76"/>
      <c r="R70" s="76"/>
      <c r="S70" s="76"/>
    </row>
    <row r="71" spans="1:19" ht="15.75">
      <c r="A71" s="74"/>
      <c r="B71" s="75"/>
      <c r="C71" s="75"/>
      <c r="D71" s="76"/>
      <c r="E71" s="76"/>
      <c r="F71" s="76"/>
      <c r="G71" s="11"/>
      <c r="H71" s="11"/>
      <c r="I71" s="11"/>
      <c r="J71" s="11"/>
      <c r="K71" s="11"/>
      <c r="L71" s="11"/>
      <c r="M71" s="76"/>
      <c r="N71" s="76"/>
      <c r="O71" s="76"/>
      <c r="P71" s="76"/>
      <c r="Q71" s="76"/>
      <c r="R71" s="76"/>
      <c r="S71" s="76"/>
    </row>
    <row r="72" spans="1:19" ht="15.75">
      <c r="A72" s="74"/>
      <c r="B72" s="75"/>
      <c r="C72" s="75"/>
      <c r="D72" s="76"/>
      <c r="E72" s="76"/>
      <c r="F72" s="76"/>
      <c r="G72" s="11"/>
      <c r="H72" s="11"/>
      <c r="I72" s="11"/>
      <c r="J72" s="11"/>
      <c r="K72" s="11"/>
      <c r="L72" s="11"/>
      <c r="M72" s="76"/>
      <c r="N72" s="76"/>
      <c r="O72" s="76"/>
      <c r="P72" s="76"/>
      <c r="Q72" s="76"/>
      <c r="R72" s="76"/>
      <c r="S72" s="76"/>
    </row>
    <row r="73" spans="1:19" ht="15.75">
      <c r="A73" s="74"/>
      <c r="B73" s="75"/>
      <c r="C73" s="75"/>
      <c r="D73" s="76"/>
      <c r="E73" s="76"/>
      <c r="F73" s="76"/>
      <c r="G73" s="11"/>
      <c r="H73" s="11"/>
      <c r="I73" s="11"/>
      <c r="J73" s="11"/>
      <c r="K73" s="11"/>
      <c r="L73" s="11"/>
      <c r="M73" s="76"/>
      <c r="N73" s="76"/>
      <c r="O73" s="76"/>
      <c r="P73" s="76"/>
      <c r="Q73" s="76"/>
      <c r="R73" s="76"/>
      <c r="S73" s="76"/>
    </row>
    <row r="74" spans="1:19" ht="15.75">
      <c r="A74" s="74"/>
      <c r="B74" s="75"/>
      <c r="C74" s="75"/>
      <c r="D74" s="76"/>
      <c r="E74" s="76"/>
      <c r="F74" s="76"/>
      <c r="G74" s="11"/>
      <c r="H74" s="11"/>
      <c r="I74" s="11"/>
      <c r="J74" s="11"/>
      <c r="K74" s="11"/>
      <c r="L74" s="11"/>
      <c r="M74" s="76"/>
      <c r="N74" s="76"/>
      <c r="O74" s="76"/>
      <c r="P74" s="76"/>
      <c r="Q74" s="76"/>
      <c r="R74" s="76"/>
      <c r="S74" s="76"/>
    </row>
    <row r="75" spans="1:19" ht="15.75">
      <c r="A75" s="74"/>
      <c r="B75" s="75"/>
      <c r="C75" s="75"/>
      <c r="D75" s="76"/>
      <c r="E75" s="76"/>
      <c r="F75" s="76"/>
      <c r="G75" s="11"/>
      <c r="H75" s="11"/>
      <c r="I75" s="11"/>
      <c r="J75" s="11"/>
      <c r="K75" s="11"/>
      <c r="L75" s="11"/>
      <c r="M75" s="76"/>
      <c r="N75" s="76"/>
      <c r="O75" s="76"/>
      <c r="P75" s="76"/>
      <c r="Q75" s="76"/>
      <c r="R75" s="76"/>
      <c r="S75" s="76"/>
    </row>
    <row r="76" spans="1:19" ht="15.75">
      <c r="A76" s="74"/>
      <c r="B76" s="75"/>
      <c r="C76" s="75"/>
      <c r="D76" s="76"/>
      <c r="E76" s="76"/>
      <c r="F76" s="76"/>
      <c r="G76" s="11"/>
      <c r="H76" s="11"/>
      <c r="I76" s="11"/>
      <c r="J76" s="11"/>
      <c r="K76" s="11"/>
      <c r="L76" s="11"/>
      <c r="M76" s="76"/>
      <c r="N76" s="76"/>
      <c r="O76" s="76"/>
      <c r="P76" s="76"/>
      <c r="Q76" s="76"/>
      <c r="R76" s="76"/>
      <c r="S76" s="76"/>
    </row>
    <row r="77" spans="1:19" ht="15.75">
      <c r="A77" s="74"/>
      <c r="B77" s="75"/>
      <c r="C77" s="75"/>
      <c r="D77" s="76"/>
      <c r="E77" s="76"/>
      <c r="F77" s="76"/>
      <c r="G77" s="11"/>
      <c r="H77" s="11"/>
      <c r="I77" s="11"/>
      <c r="J77" s="11"/>
      <c r="K77" s="11"/>
      <c r="L77" s="11"/>
      <c r="M77" s="76"/>
      <c r="N77" s="76"/>
      <c r="O77" s="76"/>
      <c r="P77" s="76"/>
      <c r="Q77" s="76"/>
      <c r="R77" s="76"/>
      <c r="S77" s="76"/>
    </row>
    <row r="78" spans="1:19" ht="15.75">
      <c r="A78" s="74"/>
      <c r="B78" s="75"/>
      <c r="C78" s="75"/>
      <c r="D78" s="76"/>
      <c r="E78" s="76"/>
      <c r="F78" s="76"/>
      <c r="G78" s="11"/>
      <c r="H78" s="11"/>
      <c r="I78" s="11"/>
      <c r="J78" s="11"/>
      <c r="K78" s="11"/>
      <c r="L78" s="11"/>
      <c r="M78" s="76"/>
      <c r="N78" s="76"/>
      <c r="O78" s="76"/>
      <c r="P78" s="76"/>
      <c r="Q78" s="76"/>
      <c r="R78" s="76"/>
      <c r="S78" s="76"/>
    </row>
    <row r="79" spans="1:19" ht="15.75">
      <c r="A79" s="74"/>
      <c r="B79" s="75"/>
      <c r="C79" s="75"/>
      <c r="D79" s="76"/>
      <c r="E79" s="76"/>
      <c r="F79" s="76"/>
      <c r="G79" s="11"/>
      <c r="H79" s="11"/>
      <c r="I79" s="11"/>
      <c r="J79" s="11"/>
      <c r="K79" s="11"/>
      <c r="L79" s="11"/>
      <c r="M79" s="76"/>
      <c r="N79" s="76"/>
      <c r="O79" s="76"/>
      <c r="P79" s="76"/>
      <c r="Q79" s="76"/>
      <c r="R79" s="76"/>
      <c r="S79" s="76"/>
    </row>
    <row r="80" spans="1:19" ht="15.75">
      <c r="A80" s="74"/>
      <c r="B80" s="75"/>
      <c r="C80" s="75"/>
      <c r="D80" s="76"/>
      <c r="E80" s="76"/>
      <c r="F80" s="76"/>
      <c r="G80" s="11"/>
      <c r="H80" s="11"/>
      <c r="I80" s="11"/>
      <c r="J80" s="11"/>
      <c r="K80" s="11"/>
      <c r="L80" s="11"/>
      <c r="M80" s="76"/>
      <c r="N80" s="76"/>
      <c r="O80" s="76"/>
      <c r="P80" s="76"/>
      <c r="Q80" s="76"/>
      <c r="R80" s="76"/>
      <c r="S80" s="76"/>
    </row>
    <row r="81" spans="1:19" ht="15.75">
      <c r="A81" s="74"/>
      <c r="B81" s="75"/>
      <c r="C81" s="75"/>
      <c r="D81" s="76"/>
      <c r="E81" s="76"/>
      <c r="F81" s="76"/>
      <c r="G81" s="11"/>
      <c r="H81" s="11"/>
      <c r="I81" s="11"/>
      <c r="J81" s="11"/>
      <c r="K81" s="11"/>
      <c r="L81" s="11"/>
      <c r="M81" s="76"/>
      <c r="N81" s="76"/>
      <c r="O81" s="76"/>
      <c r="P81" s="76"/>
      <c r="Q81" s="76"/>
      <c r="R81" s="76"/>
      <c r="S81" s="76"/>
    </row>
    <row r="82" spans="1:19" ht="15.75">
      <c r="A82" s="74"/>
      <c r="B82" s="75"/>
      <c r="C82" s="75"/>
      <c r="D82" s="76"/>
      <c r="E82" s="76"/>
      <c r="F82" s="76"/>
      <c r="G82" s="11"/>
      <c r="H82" s="11"/>
      <c r="I82" s="11"/>
      <c r="J82" s="11"/>
      <c r="K82" s="11"/>
      <c r="L82" s="11"/>
      <c r="M82" s="76"/>
      <c r="N82" s="76"/>
      <c r="O82" s="76"/>
      <c r="P82" s="76"/>
      <c r="Q82" s="76"/>
      <c r="R82" s="76"/>
      <c r="S82" s="76"/>
    </row>
    <row r="83" spans="1:19" ht="15.75">
      <c r="A83" s="74"/>
      <c r="B83" s="75"/>
      <c r="C83" s="75"/>
      <c r="D83" s="76"/>
      <c r="E83" s="76"/>
      <c r="F83" s="76"/>
      <c r="G83" s="11"/>
      <c r="H83" s="11"/>
      <c r="I83" s="11"/>
      <c r="J83" s="11"/>
      <c r="K83" s="11"/>
      <c r="L83" s="11"/>
      <c r="M83" s="76"/>
      <c r="N83" s="76"/>
      <c r="O83" s="76"/>
      <c r="P83" s="76"/>
      <c r="Q83" s="76"/>
      <c r="R83" s="76"/>
      <c r="S83" s="76"/>
    </row>
    <row r="84" spans="1:19" ht="15.75">
      <c r="A84" s="74"/>
      <c r="B84" s="75"/>
      <c r="C84" s="75"/>
      <c r="D84" s="76"/>
      <c r="E84" s="76"/>
      <c r="F84" s="76"/>
      <c r="G84" s="11"/>
      <c r="H84" s="11"/>
      <c r="I84" s="11"/>
      <c r="J84" s="11"/>
      <c r="K84" s="11"/>
      <c r="L84" s="11"/>
      <c r="M84" s="76"/>
      <c r="N84" s="76"/>
      <c r="O84" s="76"/>
      <c r="P84" s="76"/>
      <c r="Q84" s="76"/>
      <c r="R84" s="76"/>
      <c r="S84" s="76"/>
    </row>
    <row r="85" spans="1:19" ht="15.75">
      <c r="A85" s="74"/>
      <c r="B85" s="75"/>
      <c r="C85" s="75"/>
      <c r="D85" s="76"/>
      <c r="E85" s="76"/>
      <c r="F85" s="76"/>
      <c r="G85" s="11"/>
      <c r="H85" s="11"/>
      <c r="I85" s="11"/>
      <c r="J85" s="11"/>
      <c r="K85" s="11"/>
      <c r="L85" s="11"/>
      <c r="M85" s="76"/>
      <c r="N85" s="76"/>
      <c r="O85" s="76"/>
      <c r="P85" s="76"/>
      <c r="Q85" s="76"/>
      <c r="R85" s="76"/>
      <c r="S85" s="76"/>
    </row>
    <row r="86" spans="1:19" ht="15.75">
      <c r="A86" s="74"/>
      <c r="B86" s="75"/>
      <c r="C86" s="75"/>
      <c r="D86" s="76"/>
      <c r="E86" s="76"/>
      <c r="F86" s="76"/>
      <c r="G86" s="11"/>
      <c r="H86" s="11"/>
      <c r="I86" s="11"/>
      <c r="J86" s="11"/>
      <c r="K86" s="11"/>
      <c r="L86" s="11"/>
      <c r="M86" s="76"/>
      <c r="N86" s="76"/>
      <c r="O86" s="76"/>
      <c r="P86" s="76"/>
      <c r="Q86" s="76"/>
      <c r="R86" s="76"/>
      <c r="S86" s="76"/>
    </row>
    <row r="87" spans="1:19" ht="15.75">
      <c r="A87" s="74"/>
      <c r="B87" s="75"/>
      <c r="C87" s="75"/>
      <c r="D87" s="76"/>
      <c r="E87" s="76"/>
      <c r="F87" s="76"/>
      <c r="G87" s="11"/>
      <c r="H87" s="11"/>
      <c r="I87" s="11"/>
      <c r="J87" s="11"/>
      <c r="K87" s="11"/>
      <c r="L87" s="11"/>
      <c r="M87" s="76"/>
      <c r="N87" s="76"/>
      <c r="O87" s="76"/>
      <c r="P87" s="76"/>
      <c r="Q87" s="76"/>
      <c r="R87" s="76"/>
      <c r="S87" s="76"/>
    </row>
    <row r="88" spans="1:19" ht="15.75">
      <c r="A88" s="74"/>
      <c r="B88" s="75"/>
      <c r="C88" s="75"/>
      <c r="D88" s="76"/>
      <c r="E88" s="76"/>
      <c r="F88" s="76"/>
      <c r="G88" s="11"/>
      <c r="H88" s="11"/>
      <c r="I88" s="11"/>
      <c r="J88" s="11"/>
      <c r="K88" s="11"/>
      <c r="L88" s="11"/>
      <c r="M88" s="76"/>
      <c r="N88" s="76"/>
      <c r="O88" s="76"/>
      <c r="P88" s="76"/>
      <c r="Q88" s="76"/>
      <c r="R88" s="76"/>
      <c r="S88" s="76"/>
    </row>
    <row r="89" spans="1:19" ht="15.75">
      <c r="A89" s="74"/>
      <c r="B89" s="75"/>
      <c r="C89" s="75"/>
      <c r="D89" s="76"/>
      <c r="E89" s="76"/>
      <c r="F89" s="76"/>
      <c r="G89" s="11"/>
      <c r="H89" s="11"/>
      <c r="I89" s="11"/>
      <c r="J89" s="11"/>
      <c r="K89" s="11"/>
      <c r="L89" s="11"/>
      <c r="M89" s="76"/>
      <c r="N89" s="76"/>
      <c r="O89" s="76"/>
      <c r="P89" s="76"/>
      <c r="Q89" s="76"/>
      <c r="R89" s="76"/>
      <c r="S89" s="76"/>
    </row>
    <row r="90" spans="1:19" ht="15.75">
      <c r="A90" s="74"/>
      <c r="B90" s="75"/>
      <c r="C90" s="75"/>
      <c r="D90" s="76"/>
      <c r="E90" s="76"/>
      <c r="F90" s="76"/>
      <c r="G90" s="11"/>
      <c r="H90" s="11"/>
      <c r="I90" s="11"/>
      <c r="J90" s="11"/>
      <c r="K90" s="11"/>
      <c r="L90" s="11"/>
      <c r="M90" s="76"/>
      <c r="N90" s="76"/>
      <c r="O90" s="76"/>
      <c r="P90" s="76"/>
      <c r="Q90" s="76"/>
      <c r="R90" s="76"/>
      <c r="S90" s="76"/>
    </row>
    <row r="91" spans="1:19" ht="15.75">
      <c r="A91" s="74"/>
      <c r="B91" s="75"/>
      <c r="C91" s="75"/>
      <c r="D91" s="76"/>
      <c r="E91" s="76"/>
      <c r="F91" s="76"/>
      <c r="G91" s="11"/>
      <c r="H91" s="11"/>
      <c r="I91" s="11"/>
      <c r="J91" s="11"/>
      <c r="K91" s="11"/>
      <c r="L91" s="11"/>
      <c r="M91" s="76"/>
      <c r="N91" s="76"/>
      <c r="O91" s="76"/>
      <c r="P91" s="76"/>
      <c r="Q91" s="76"/>
      <c r="R91" s="76"/>
      <c r="S91" s="76"/>
    </row>
    <row r="92" spans="1:19" ht="15.75">
      <c r="A92" s="74"/>
      <c r="B92" s="75"/>
      <c r="C92" s="75"/>
      <c r="D92" s="76"/>
      <c r="E92" s="76"/>
      <c r="F92" s="76"/>
      <c r="G92" s="11"/>
      <c r="H92" s="11"/>
      <c r="I92" s="11"/>
      <c r="J92" s="11"/>
      <c r="K92" s="11"/>
      <c r="L92" s="11"/>
      <c r="M92" s="76"/>
      <c r="N92" s="76"/>
      <c r="O92" s="76"/>
      <c r="P92" s="76"/>
      <c r="Q92" s="76"/>
      <c r="R92" s="76"/>
      <c r="S92" s="76"/>
    </row>
    <row r="93" spans="1:19" ht="15.75">
      <c r="A93" s="74"/>
      <c r="B93" s="75"/>
      <c r="C93" s="75"/>
      <c r="D93" s="76"/>
      <c r="E93" s="76"/>
      <c r="F93" s="76"/>
      <c r="G93" s="11"/>
      <c r="H93" s="11"/>
      <c r="I93" s="11"/>
      <c r="J93" s="11"/>
      <c r="K93" s="11"/>
      <c r="L93" s="11"/>
      <c r="M93" s="76"/>
      <c r="N93" s="76"/>
      <c r="O93" s="76"/>
      <c r="P93" s="76"/>
      <c r="Q93" s="76"/>
      <c r="R93" s="76"/>
      <c r="S93" s="76"/>
    </row>
    <row r="94" spans="1:19" ht="15.75">
      <c r="A94" s="74"/>
      <c r="B94" s="75"/>
      <c r="C94" s="75"/>
      <c r="D94" s="76"/>
      <c r="E94" s="76"/>
      <c r="F94" s="76"/>
      <c r="G94" s="11"/>
      <c r="H94" s="11"/>
      <c r="I94" s="11"/>
      <c r="J94" s="11"/>
      <c r="K94" s="11"/>
      <c r="L94" s="11"/>
      <c r="M94" s="76"/>
      <c r="N94" s="76"/>
      <c r="O94" s="76"/>
      <c r="P94" s="76"/>
      <c r="Q94" s="76"/>
      <c r="R94" s="76"/>
      <c r="S94" s="76"/>
    </row>
    <row r="95" spans="1:19" ht="15.75">
      <c r="A95" s="74"/>
      <c r="B95" s="75"/>
      <c r="C95" s="75"/>
      <c r="D95" s="76"/>
      <c r="E95" s="76"/>
      <c r="F95" s="76"/>
      <c r="G95" s="11"/>
      <c r="H95" s="11"/>
      <c r="I95" s="11"/>
      <c r="J95" s="11"/>
      <c r="K95" s="11"/>
      <c r="L95" s="11"/>
      <c r="M95" s="76"/>
      <c r="N95" s="76"/>
      <c r="O95" s="76"/>
      <c r="P95" s="76"/>
      <c r="Q95" s="76"/>
      <c r="R95" s="76"/>
      <c r="S95" s="76"/>
    </row>
    <row r="96" spans="1:19" ht="15.75">
      <c r="A96" s="74"/>
      <c r="B96" s="75"/>
      <c r="C96" s="75"/>
      <c r="D96" s="76"/>
      <c r="E96" s="76"/>
      <c r="F96" s="76"/>
      <c r="G96" s="11"/>
      <c r="H96" s="11"/>
      <c r="I96" s="11"/>
      <c r="J96" s="11"/>
      <c r="K96" s="11"/>
      <c r="L96" s="11"/>
      <c r="M96" s="76"/>
      <c r="N96" s="76"/>
      <c r="O96" s="76"/>
      <c r="P96" s="76"/>
      <c r="Q96" s="76"/>
      <c r="R96" s="76"/>
      <c r="S96" s="76"/>
    </row>
    <row r="97" spans="1:19" ht="15.75">
      <c r="A97" s="74"/>
      <c r="B97" s="75"/>
      <c r="C97" s="75"/>
      <c r="D97" s="76"/>
      <c r="E97" s="76"/>
      <c r="F97" s="76"/>
      <c r="G97" s="11"/>
      <c r="H97" s="11"/>
      <c r="I97" s="11"/>
      <c r="J97" s="11"/>
      <c r="K97" s="11"/>
      <c r="L97" s="11"/>
      <c r="M97" s="76"/>
      <c r="N97" s="76"/>
      <c r="O97" s="76"/>
      <c r="P97" s="76"/>
      <c r="Q97" s="76"/>
      <c r="R97" s="76"/>
      <c r="S97" s="76"/>
    </row>
    <row r="98" spans="1:19" ht="15.75">
      <c r="A98" s="74"/>
      <c r="B98" s="75"/>
      <c r="C98" s="75"/>
      <c r="D98" s="76"/>
      <c r="E98" s="76"/>
      <c r="F98" s="76"/>
      <c r="G98" s="11"/>
      <c r="H98" s="11"/>
      <c r="I98" s="11"/>
      <c r="J98" s="11"/>
      <c r="K98" s="11"/>
      <c r="L98" s="11"/>
      <c r="M98" s="76"/>
      <c r="N98" s="76"/>
      <c r="O98" s="76"/>
      <c r="P98" s="76"/>
      <c r="Q98" s="76"/>
      <c r="R98" s="76"/>
      <c r="S98" s="76"/>
    </row>
    <row r="99" spans="1:19" ht="15.75">
      <c r="A99" s="74"/>
      <c r="B99" s="75"/>
      <c r="C99" s="75"/>
      <c r="D99" s="76"/>
      <c r="E99" s="76"/>
      <c r="F99" s="76"/>
      <c r="G99" s="11"/>
      <c r="H99" s="11"/>
      <c r="I99" s="11"/>
      <c r="J99" s="11"/>
      <c r="K99" s="11"/>
      <c r="L99" s="11"/>
      <c r="M99" s="76"/>
      <c r="N99" s="76"/>
      <c r="O99" s="76"/>
      <c r="P99" s="76"/>
      <c r="Q99" s="76"/>
      <c r="R99" s="76"/>
      <c r="S99" s="76"/>
    </row>
    <row r="100" spans="1:19" ht="15.75">
      <c r="A100" s="74"/>
      <c r="B100" s="75"/>
      <c r="C100" s="75"/>
      <c r="D100" s="76"/>
      <c r="E100" s="76"/>
      <c r="F100" s="76"/>
      <c r="G100" s="11"/>
      <c r="H100" s="11"/>
      <c r="I100" s="11"/>
      <c r="J100" s="11"/>
      <c r="K100" s="11"/>
      <c r="L100" s="11"/>
      <c r="M100" s="76"/>
      <c r="N100" s="76"/>
      <c r="O100" s="76"/>
      <c r="P100" s="76"/>
      <c r="Q100" s="76"/>
      <c r="R100" s="76"/>
      <c r="S100" s="76"/>
    </row>
    <row r="101" spans="1:19" ht="15.75">
      <c r="A101" s="74"/>
      <c r="B101" s="75"/>
      <c r="C101" s="75"/>
      <c r="D101" s="76"/>
      <c r="E101" s="76"/>
      <c r="F101" s="76"/>
      <c r="G101" s="11"/>
      <c r="H101" s="11"/>
      <c r="I101" s="11"/>
      <c r="J101" s="11"/>
      <c r="K101" s="11"/>
      <c r="L101" s="11"/>
      <c r="M101" s="76"/>
      <c r="N101" s="76"/>
      <c r="O101" s="76"/>
      <c r="P101" s="76"/>
      <c r="Q101" s="76"/>
      <c r="R101" s="76"/>
      <c r="S101" s="76"/>
    </row>
    <row r="102" spans="1:19" ht="15.75">
      <c r="A102" s="74"/>
      <c r="B102" s="75"/>
      <c r="C102" s="75"/>
      <c r="D102" s="76"/>
      <c r="E102" s="76"/>
      <c r="F102" s="76"/>
      <c r="G102" s="11"/>
      <c r="H102" s="11"/>
      <c r="I102" s="11"/>
      <c r="J102" s="11"/>
      <c r="K102" s="11"/>
      <c r="L102" s="11"/>
      <c r="M102" s="76"/>
      <c r="N102" s="76"/>
      <c r="O102" s="76"/>
      <c r="P102" s="76"/>
      <c r="Q102" s="76"/>
      <c r="R102" s="76"/>
      <c r="S102" s="76"/>
    </row>
    <row r="103" spans="1:19" ht="15.75">
      <c r="A103" s="74"/>
      <c r="B103" s="75"/>
      <c r="C103" s="75"/>
      <c r="D103" s="76"/>
      <c r="E103" s="76"/>
      <c r="F103" s="76"/>
      <c r="G103" s="11"/>
      <c r="H103" s="11"/>
      <c r="I103" s="11"/>
      <c r="J103" s="11"/>
      <c r="K103" s="11"/>
      <c r="L103" s="11"/>
      <c r="M103" s="76"/>
      <c r="N103" s="76"/>
      <c r="O103" s="76"/>
      <c r="P103" s="76"/>
      <c r="Q103" s="76"/>
      <c r="R103" s="76"/>
      <c r="S103" s="76"/>
    </row>
    <row r="104" spans="1:19" ht="15.75">
      <c r="A104" s="74"/>
      <c r="B104" s="75"/>
      <c r="C104" s="75"/>
      <c r="D104" s="76"/>
      <c r="E104" s="76"/>
      <c r="F104" s="76"/>
      <c r="G104" s="11"/>
      <c r="H104" s="11"/>
      <c r="I104" s="11"/>
      <c r="J104" s="11"/>
      <c r="K104" s="11"/>
      <c r="L104" s="11"/>
      <c r="M104" s="76"/>
      <c r="N104" s="76"/>
      <c r="O104" s="76"/>
      <c r="P104" s="76"/>
      <c r="Q104" s="76"/>
      <c r="R104" s="76"/>
      <c r="S104" s="76"/>
    </row>
    <row r="105" spans="1:19" ht="15.75">
      <c r="A105" s="85"/>
      <c r="B105" s="86"/>
      <c r="C105" s="86"/>
      <c r="D105" s="79"/>
      <c r="E105" s="79"/>
      <c r="F105" s="79"/>
      <c r="G105" s="14"/>
      <c r="H105" s="14"/>
      <c r="I105" s="14"/>
      <c r="J105" s="14"/>
      <c r="K105" s="14"/>
      <c r="L105" s="14"/>
      <c r="M105" s="79"/>
      <c r="N105" s="79"/>
      <c r="O105" s="79"/>
      <c r="P105" s="79"/>
      <c r="Q105" s="79"/>
      <c r="R105" s="79"/>
      <c r="S105" s="79"/>
    </row>
    <row r="106" spans="1:19" ht="18.75">
      <c r="A106" s="87"/>
      <c r="B106" s="87"/>
      <c r="C106" s="87"/>
      <c r="D106" s="88"/>
      <c r="E106" s="88"/>
      <c r="F106" s="88"/>
      <c r="G106" s="20"/>
      <c r="H106" s="20"/>
      <c r="I106" s="20"/>
      <c r="J106" s="20"/>
      <c r="K106" s="20"/>
      <c r="L106" s="20"/>
      <c r="M106" s="88"/>
      <c r="N106" s="88"/>
      <c r="O106" s="88"/>
      <c r="P106" s="88"/>
      <c r="Q106" s="88"/>
      <c r="R106" s="88"/>
      <c r="S106" s="88"/>
    </row>
    <row r="107" spans="1:19" ht="15.75">
      <c r="A107" s="85"/>
      <c r="B107" s="85"/>
      <c r="C107" s="85"/>
      <c r="D107" s="76"/>
      <c r="E107" s="76"/>
      <c r="F107" s="76"/>
      <c r="G107" s="11"/>
      <c r="H107" s="11"/>
      <c r="I107" s="11"/>
      <c r="J107" s="11"/>
      <c r="K107" s="11"/>
      <c r="L107" s="11"/>
      <c r="M107" s="76"/>
      <c r="N107" s="76"/>
      <c r="O107" s="76"/>
      <c r="P107" s="76"/>
      <c r="Q107" s="76"/>
      <c r="R107" s="76"/>
      <c r="S107" s="76"/>
    </row>
  </sheetData>
  <sheetProtection/>
  <mergeCells count="26">
    <mergeCell ref="AH5:AM5"/>
    <mergeCell ref="AN5:AN6"/>
    <mergeCell ref="B3:B4"/>
    <mergeCell ref="C3:C7"/>
    <mergeCell ref="M3:O4"/>
    <mergeCell ref="D5:F5"/>
    <mergeCell ref="M5:N5"/>
    <mergeCell ref="S3:S6"/>
    <mergeCell ref="AD3:AD7"/>
    <mergeCell ref="AE3:AN4"/>
    <mergeCell ref="AE5:AG5"/>
    <mergeCell ref="B6:B7"/>
    <mergeCell ref="AC5:AC6"/>
    <mergeCell ref="P3:P7"/>
    <mergeCell ref="G5:L5"/>
    <mergeCell ref="D4:L4"/>
    <mergeCell ref="R3:R7"/>
    <mergeCell ref="W5:AB5"/>
    <mergeCell ref="D3:L3"/>
    <mergeCell ref="C1:O1"/>
    <mergeCell ref="A60:F60"/>
    <mergeCell ref="Q3:Q7"/>
    <mergeCell ref="T3:AC4"/>
    <mergeCell ref="O5:O6"/>
    <mergeCell ref="T5:V5"/>
    <mergeCell ref="A3:A7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71" zoomScaleNormal="74" zoomScaleSheetLayoutView="71" zoomScalePageLayoutView="0" workbookViewId="0" topLeftCell="A13">
      <selection activeCell="E1" sqref="E1:G16384"/>
    </sheetView>
  </sheetViews>
  <sheetFormatPr defaultColWidth="9.140625" defaultRowHeight="12.75"/>
  <cols>
    <col min="1" max="1" width="9.00390625" style="128" customWidth="1"/>
    <col min="2" max="2" width="36.140625" style="128" customWidth="1"/>
    <col min="3" max="3" width="72.421875" style="128" customWidth="1"/>
    <col min="4" max="4" width="77.28125" style="128" customWidth="1"/>
    <col min="5" max="5" width="29.00390625" style="127" customWidth="1"/>
    <col min="6" max="6" width="21.421875" style="127" customWidth="1"/>
    <col min="7" max="7" width="14.140625" style="127" customWidth="1"/>
    <col min="8" max="8" width="15.7109375" style="127" customWidth="1"/>
    <col min="9" max="9" width="11.00390625" style="127" customWidth="1"/>
    <col min="10" max="10" width="17.8515625" style="127" customWidth="1"/>
    <col min="11" max="11" width="24.57421875" style="127" customWidth="1"/>
    <col min="12" max="12" width="16.57421875" style="127" customWidth="1"/>
    <col min="13" max="16384" width="9.140625" style="128" customWidth="1"/>
  </cols>
  <sheetData>
    <row r="1" spans="1:4" ht="65.25" customHeight="1">
      <c r="A1" s="236" t="s">
        <v>82</v>
      </c>
      <c r="B1" s="236"/>
      <c r="C1" s="236"/>
      <c r="D1" s="236"/>
    </row>
    <row r="2" spans="1:12" ht="169.5" customHeight="1">
      <c r="A2" s="161" t="s">
        <v>1</v>
      </c>
      <c r="B2" s="129" t="s">
        <v>36</v>
      </c>
      <c r="C2" s="130" t="s">
        <v>83</v>
      </c>
      <c r="D2" s="130" t="s">
        <v>84</v>
      </c>
      <c r="E2" s="131"/>
      <c r="F2" s="131"/>
      <c r="J2" s="132"/>
      <c r="K2" s="132"/>
      <c r="L2" s="132"/>
    </row>
    <row r="3" spans="1:12" ht="15.75" customHeight="1">
      <c r="A3" s="133">
        <v>1</v>
      </c>
      <c r="B3" s="134" t="s">
        <v>37</v>
      </c>
      <c r="C3" s="135">
        <f>'Основное-общая'!V9+'Основное-инклюзия'!P8+'Основное-надомники все'!AC8</f>
        <v>20718.399999999998</v>
      </c>
      <c r="D3" s="136">
        <f>'Основное-общая'!AD9+'Основное-инклюзия'!U8+'Основное-надомники все'!AN8</f>
        <v>20324.800000000003</v>
      </c>
      <c r="E3" s="137"/>
      <c r="F3" s="163"/>
      <c r="G3" s="138"/>
      <c r="H3" s="139"/>
      <c r="J3" s="139"/>
      <c r="K3" s="137"/>
      <c r="L3" s="137"/>
    </row>
    <row r="4" spans="1:12" ht="18.75">
      <c r="A4" s="140">
        <v>2</v>
      </c>
      <c r="B4" s="134" t="s">
        <v>38</v>
      </c>
      <c r="C4" s="135">
        <f>'Основное-общая'!V10+'Основное-инклюзия'!P9+'Основное-надомники все'!AC9</f>
        <v>24200.199999999997</v>
      </c>
      <c r="D4" s="136">
        <f>'Основное-общая'!AD10+'Основное-инклюзия'!U9+'Основное-надомники все'!AN9</f>
        <v>22699.7</v>
      </c>
      <c r="E4" s="137"/>
      <c r="F4" s="163"/>
      <c r="G4" s="138"/>
      <c r="H4" s="141"/>
      <c r="J4" s="139"/>
      <c r="K4" s="137"/>
      <c r="L4" s="137"/>
    </row>
    <row r="5" spans="1:12" ht="18.75">
      <c r="A5" s="140">
        <v>3</v>
      </c>
      <c r="B5" s="134" t="s">
        <v>39</v>
      </c>
      <c r="C5" s="135">
        <f>'Основное-общая'!V11+'Основное-инклюзия'!P10+'Основное-надомники все'!AC10</f>
        <v>24922.000000000004</v>
      </c>
      <c r="D5" s="136">
        <f>'Основное-общая'!AD11+'Основное-инклюзия'!U10+'Основное-надомники все'!AN10</f>
        <v>23875.3</v>
      </c>
      <c r="E5" s="137"/>
      <c r="F5" s="163"/>
      <c r="G5" s="138"/>
      <c r="H5" s="141"/>
      <c r="J5" s="139"/>
      <c r="K5" s="137"/>
      <c r="L5" s="137"/>
    </row>
    <row r="6" spans="1:12" ht="15.75" customHeight="1">
      <c r="A6" s="133">
        <v>4</v>
      </c>
      <c r="B6" s="134" t="s">
        <v>40</v>
      </c>
      <c r="C6" s="135">
        <f>'Основное-общая'!V12+'Основное-инклюзия'!P11+'Основное-надомники все'!AC11</f>
        <v>17480.9</v>
      </c>
      <c r="D6" s="136">
        <f>'Основное-общая'!AD12+'Основное-инклюзия'!U11+'Основное-надомники все'!AN11</f>
        <v>16222.3</v>
      </c>
      <c r="E6" s="137"/>
      <c r="F6" s="163"/>
      <c r="G6" s="138"/>
      <c r="H6" s="141"/>
      <c r="J6" s="139"/>
      <c r="K6" s="137"/>
      <c r="L6" s="137"/>
    </row>
    <row r="7" spans="1:12" ht="18.75">
      <c r="A7" s="140">
        <v>5</v>
      </c>
      <c r="B7" s="134" t="s">
        <v>41</v>
      </c>
      <c r="C7" s="135">
        <f>'Основное-общая'!V13+'Основное-инклюзия'!P12+'Основное-надомники все'!AC12</f>
        <v>0</v>
      </c>
      <c r="D7" s="136">
        <f>'Основное-общая'!AD13+'Основное-инклюзия'!U12+'Основное-надомники все'!AN12</f>
        <v>0</v>
      </c>
      <c r="E7" s="137"/>
      <c r="F7" s="163"/>
      <c r="G7" s="138"/>
      <c r="H7" s="141"/>
      <c r="J7" s="139"/>
      <c r="K7" s="137"/>
      <c r="L7" s="137"/>
    </row>
    <row r="8" spans="1:12" ht="18.75">
      <c r="A8" s="140">
        <v>6</v>
      </c>
      <c r="B8" s="134" t="s">
        <v>42</v>
      </c>
      <c r="C8" s="135">
        <f>'Основное-общая'!V14+'Основное-инклюзия'!P13+'Основное-надомники все'!AC13</f>
        <v>25374.7</v>
      </c>
      <c r="D8" s="136">
        <f>'Основное-общая'!AD14+'Основное-инклюзия'!U13+'Основное-надомники все'!AN13</f>
        <v>24309.1</v>
      </c>
      <c r="E8" s="137"/>
      <c r="F8" s="163"/>
      <c r="G8" s="138"/>
      <c r="H8" s="141"/>
      <c r="J8" s="139"/>
      <c r="K8" s="142"/>
      <c r="L8" s="137"/>
    </row>
    <row r="9" spans="1:12" ht="15.75" customHeight="1">
      <c r="A9" s="133">
        <v>7</v>
      </c>
      <c r="B9" s="134" t="s">
        <v>43</v>
      </c>
      <c r="C9" s="135">
        <f>'Основное-общая'!V15+'Основное-инклюзия'!P14+'Основное-надомники все'!AC14</f>
        <v>27948.5</v>
      </c>
      <c r="D9" s="136">
        <f>'Основное-общая'!AD15+'Основное-инклюзия'!U14+'Основное-надомники все'!AN14</f>
        <v>26551.100000000002</v>
      </c>
      <c r="E9" s="137"/>
      <c r="F9" s="163"/>
      <c r="G9" s="138"/>
      <c r="H9" s="141"/>
      <c r="J9" s="139"/>
      <c r="K9" s="142"/>
      <c r="L9" s="137"/>
    </row>
    <row r="10" spans="1:12" s="144" customFormat="1" ht="18.75">
      <c r="A10" s="140">
        <v>8</v>
      </c>
      <c r="B10" s="134" t="s">
        <v>44</v>
      </c>
      <c r="C10" s="135">
        <f>'Основное-общая'!V16+'Основное-инклюзия'!P15+'Основное-надомники все'!AC15</f>
        <v>31777.9</v>
      </c>
      <c r="D10" s="136">
        <f>'Основное-общая'!AD16+'Основное-инклюзия'!U15+'Основное-надомники все'!AN15</f>
        <v>28028.200000000004</v>
      </c>
      <c r="E10" s="137"/>
      <c r="F10" s="163"/>
      <c r="G10" s="138"/>
      <c r="H10" s="141"/>
      <c r="I10" s="127"/>
      <c r="J10" s="139"/>
      <c r="K10" s="143"/>
      <c r="L10" s="137"/>
    </row>
    <row r="11" spans="1:12" ht="18.75">
      <c r="A11" s="140">
        <v>9</v>
      </c>
      <c r="B11" s="134" t="s">
        <v>45</v>
      </c>
      <c r="C11" s="135">
        <f>'Основное-общая'!V17+'Основное-инклюзия'!P16+'Основное-надомники все'!AC16</f>
        <v>6430.9</v>
      </c>
      <c r="D11" s="136">
        <f>'Основное-общая'!AD17+'Основное-инклюзия'!U16+'Основное-надомники все'!AN16</f>
        <v>5637.1</v>
      </c>
      <c r="E11" s="137"/>
      <c r="F11" s="163"/>
      <c r="G11" s="138"/>
      <c r="H11" s="141"/>
      <c r="J11" s="139"/>
      <c r="K11" s="145"/>
      <c r="L11" s="137"/>
    </row>
    <row r="12" spans="1:12" ht="18.75">
      <c r="A12" s="133">
        <v>10</v>
      </c>
      <c r="B12" s="146" t="s">
        <v>46</v>
      </c>
      <c r="C12" s="135">
        <f>'Основное-общая'!V18+'Основное-инклюзия'!P17+'Основное-надомники все'!AC17</f>
        <v>10221</v>
      </c>
      <c r="D12" s="136">
        <f>'Основное-общая'!AD18+'Основное-инклюзия'!U17+'Основное-надомники все'!AN17</f>
        <v>10680.900000000001</v>
      </c>
      <c r="E12" s="137"/>
      <c r="F12" s="163"/>
      <c r="G12" s="138"/>
      <c r="H12" s="141"/>
      <c r="J12" s="139"/>
      <c r="K12" s="137"/>
      <c r="L12" s="137"/>
    </row>
    <row r="13" spans="1:12" ht="18.75">
      <c r="A13" s="140">
        <v>11</v>
      </c>
      <c r="B13" s="146" t="s">
        <v>47</v>
      </c>
      <c r="C13" s="135">
        <f>'Основное-общая'!V19+'Основное-инклюзия'!P18+'Основное-надомники все'!AC18</f>
        <v>9885.8</v>
      </c>
      <c r="D13" s="136">
        <f>'Основное-общая'!AD19+'Основное-инклюзия'!U18+'Основное-надомники все'!AN18</f>
        <v>10953.4</v>
      </c>
      <c r="E13" s="137"/>
      <c r="F13" s="163"/>
      <c r="G13" s="138"/>
      <c r="H13" s="141"/>
      <c r="J13" s="139"/>
      <c r="K13" s="137"/>
      <c r="L13" s="137"/>
    </row>
    <row r="14" spans="1:12" ht="18.75">
      <c r="A14" s="140">
        <v>12</v>
      </c>
      <c r="B14" s="146" t="s">
        <v>48</v>
      </c>
      <c r="C14" s="135">
        <f>'Основное-общая'!V20+'Основное-инклюзия'!P19+'Основное-надомники все'!AC19</f>
        <v>13749.3</v>
      </c>
      <c r="D14" s="136">
        <f>'Основное-общая'!AD20+'Основное-инклюзия'!U19+'Основное-надомники все'!AN19</f>
        <v>13405.5</v>
      </c>
      <c r="E14" s="137"/>
      <c r="F14" s="163"/>
      <c r="G14" s="138"/>
      <c r="H14" s="141"/>
      <c r="J14" s="139"/>
      <c r="K14" s="137"/>
      <c r="L14" s="137"/>
    </row>
    <row r="15" spans="1:12" ht="18.75">
      <c r="A15" s="133">
        <v>13</v>
      </c>
      <c r="B15" s="146" t="s">
        <v>49</v>
      </c>
      <c r="C15" s="135">
        <f>'Основное-общая'!V21+'Основное-инклюзия'!P20+'Основное-надомники все'!AC20</f>
        <v>33852.8</v>
      </c>
      <c r="D15" s="136">
        <f>'Основное-общая'!AD21+'Основное-инклюзия'!U20+'Основное-надомники все'!AN20</f>
        <v>24407.800000000003</v>
      </c>
      <c r="E15" s="137"/>
      <c r="F15" s="163"/>
      <c r="G15" s="138"/>
      <c r="H15" s="141"/>
      <c r="J15" s="139"/>
      <c r="K15" s="137"/>
      <c r="L15" s="137"/>
    </row>
    <row r="16" spans="1:12" ht="19.5" customHeight="1">
      <c r="A16" s="140">
        <v>14</v>
      </c>
      <c r="B16" s="146" t="s">
        <v>50</v>
      </c>
      <c r="C16" s="135">
        <f>'Основное-общая'!V22+'Основное-инклюзия'!P21+'Основное-надомники все'!AC21</f>
        <v>8075.4</v>
      </c>
      <c r="D16" s="136">
        <f>'Основное-общая'!AD22+'Основное-инклюзия'!U21+'Основное-надомники все'!AN21</f>
        <v>8251.1</v>
      </c>
      <c r="E16" s="137"/>
      <c r="F16" s="163"/>
      <c r="G16" s="138"/>
      <c r="H16" s="141"/>
      <c r="J16" s="139"/>
      <c r="K16" s="145"/>
      <c r="L16" s="137"/>
    </row>
    <row r="17" spans="1:12" ht="18.75">
      <c r="A17" s="140">
        <v>15</v>
      </c>
      <c r="B17" s="146" t="s">
        <v>51</v>
      </c>
      <c r="C17" s="135">
        <f>'Основное-общая'!V23+'Основное-инклюзия'!P22+'Основное-надомники все'!AC22</f>
        <v>19118.8</v>
      </c>
      <c r="D17" s="136">
        <f>'Основное-общая'!AD23+'Основное-инклюзия'!U22+'Основное-надомники все'!AN22</f>
        <v>16920.1</v>
      </c>
      <c r="E17" s="137"/>
      <c r="F17" s="163"/>
      <c r="G17" s="138"/>
      <c r="H17" s="141"/>
      <c r="J17" s="139"/>
      <c r="K17" s="137"/>
      <c r="L17" s="137"/>
    </row>
    <row r="18" spans="1:12" s="147" customFormat="1" ht="15.75" customHeight="1">
      <c r="A18" s="133">
        <v>16</v>
      </c>
      <c r="B18" s="146" t="s">
        <v>52</v>
      </c>
      <c r="C18" s="135">
        <f>'Основное-общая'!V24+'Основное-инклюзия'!P23+'Основное-надомники все'!AC23</f>
        <v>9431.400000000001</v>
      </c>
      <c r="D18" s="136">
        <f>'Основное-общая'!AD24+'Основное-инклюзия'!U23+'Основное-надомники все'!AN23</f>
        <v>8676.9</v>
      </c>
      <c r="E18" s="137"/>
      <c r="F18" s="163"/>
      <c r="G18" s="138"/>
      <c r="H18" s="141"/>
      <c r="I18" s="127"/>
      <c r="J18" s="139"/>
      <c r="K18" s="137"/>
      <c r="L18" s="137"/>
    </row>
    <row r="19" spans="1:12" ht="18.75">
      <c r="A19" s="140">
        <v>17</v>
      </c>
      <c r="B19" s="146" t="s">
        <v>53</v>
      </c>
      <c r="C19" s="135">
        <f>'Основное-общая'!V25+'Основное-инклюзия'!P24+'Основное-надомники все'!AC24</f>
        <v>8702.6</v>
      </c>
      <c r="D19" s="136">
        <f>'Основное-общая'!AD25+'Основное-инклюзия'!U24+'Основное-надомники все'!AN24</f>
        <v>6781.2</v>
      </c>
      <c r="E19" s="137"/>
      <c r="F19" s="163"/>
      <c r="G19" s="138"/>
      <c r="H19" s="141"/>
      <c r="J19" s="139"/>
      <c r="K19" s="137"/>
      <c r="L19" s="137"/>
    </row>
    <row r="20" spans="1:12" ht="18.75">
      <c r="A20" s="140">
        <v>18</v>
      </c>
      <c r="B20" s="146" t="s">
        <v>54</v>
      </c>
      <c r="C20" s="135">
        <f>'Основное-общая'!V26+'Основное-инклюзия'!P25+'Основное-надомники все'!AC25</f>
        <v>29556.499999999996</v>
      </c>
      <c r="D20" s="136">
        <f>'Основное-общая'!AD26+'Основное-инклюзия'!U25+'Основное-надомники все'!AN25</f>
        <v>27694.4</v>
      </c>
      <c r="E20" s="137"/>
      <c r="F20" s="163"/>
      <c r="G20" s="138"/>
      <c r="H20" s="141"/>
      <c r="J20" s="139"/>
      <c r="K20" s="137"/>
      <c r="L20" s="137"/>
    </row>
    <row r="21" spans="1:12" ht="18.75">
      <c r="A21" s="133">
        <v>19</v>
      </c>
      <c r="B21" s="146" t="s">
        <v>55</v>
      </c>
      <c r="C21" s="135">
        <f>'Основное-общая'!V27+'Основное-инклюзия'!P26+'Основное-надомники все'!AC26</f>
        <v>8176.3</v>
      </c>
      <c r="D21" s="136">
        <f>'Основное-общая'!AD27+'Основное-инклюзия'!U26+'Основное-надомники все'!AN26</f>
        <v>7436.8</v>
      </c>
      <c r="E21" s="137"/>
      <c r="F21" s="163"/>
      <c r="G21" s="138"/>
      <c r="H21" s="141"/>
      <c r="J21" s="139"/>
      <c r="K21" s="145"/>
      <c r="L21" s="137"/>
    </row>
    <row r="22" spans="1:12" s="148" customFormat="1" ht="15" customHeight="1">
      <c r="A22" s="140">
        <v>20</v>
      </c>
      <c r="B22" s="146" t="s">
        <v>56</v>
      </c>
      <c r="C22" s="135">
        <f>'Основное-общая'!V28+'Основное-инклюзия'!P27+'Основное-надомники все'!AC27</f>
        <v>14300.1</v>
      </c>
      <c r="D22" s="136">
        <f>'Основное-общая'!AD28+'Основное-инклюзия'!U27+'Основное-надомники все'!AN27</f>
        <v>11912.1</v>
      </c>
      <c r="E22" s="137"/>
      <c r="F22" s="163"/>
      <c r="G22" s="138"/>
      <c r="H22" s="141"/>
      <c r="I22" s="127"/>
      <c r="J22" s="139"/>
      <c r="K22" s="132"/>
      <c r="L22" s="137"/>
    </row>
    <row r="23" spans="1:12" s="147" customFormat="1" ht="18.75" customHeight="1">
      <c r="A23" s="140">
        <v>21</v>
      </c>
      <c r="B23" s="146" t="s">
        <v>57</v>
      </c>
      <c r="C23" s="135">
        <f>'Основное-общая'!V29+'Основное-инклюзия'!P28+'Основное-надомники все'!AC28</f>
        <v>8758.6</v>
      </c>
      <c r="D23" s="136">
        <f>'Основное-общая'!AD29+'Основное-инклюзия'!U28+'Основное-надомники все'!AN28</f>
        <v>8636</v>
      </c>
      <c r="E23" s="137"/>
      <c r="F23" s="163"/>
      <c r="G23" s="138"/>
      <c r="H23" s="141"/>
      <c r="I23" s="127"/>
      <c r="J23" s="139"/>
      <c r="K23" s="145"/>
      <c r="L23" s="137"/>
    </row>
    <row r="24" spans="1:12" ht="18.75">
      <c r="A24" s="133">
        <v>22</v>
      </c>
      <c r="B24" s="146" t="s">
        <v>58</v>
      </c>
      <c r="C24" s="135">
        <f>'Основное-общая'!V30+'Основное-инклюзия'!P29+'Основное-надомники все'!AC29</f>
        <v>6394.5</v>
      </c>
      <c r="D24" s="136">
        <f>'Основное-общая'!AD30+'Основное-инклюзия'!U29+'Основное-надомники все'!AN29</f>
        <v>5197</v>
      </c>
      <c r="E24" s="137"/>
      <c r="F24" s="163"/>
      <c r="G24" s="138"/>
      <c r="H24" s="141"/>
      <c r="J24" s="139"/>
      <c r="K24" s="145"/>
      <c r="L24" s="137"/>
    </row>
    <row r="25" spans="1:12" ht="18.75">
      <c r="A25" s="140">
        <v>23</v>
      </c>
      <c r="B25" s="146" t="s">
        <v>59</v>
      </c>
      <c r="C25" s="135">
        <f>'Основное-общая'!V31+'Основное-инклюзия'!P30+'Основное-надомники все'!AC30</f>
        <v>7150.1</v>
      </c>
      <c r="D25" s="136">
        <f>'Основное-общая'!AD31+'Основное-инклюзия'!U30+'Основное-надомники все'!AN30</f>
        <v>7779.8</v>
      </c>
      <c r="E25" s="137"/>
      <c r="F25" s="163"/>
      <c r="G25" s="138"/>
      <c r="H25" s="141"/>
      <c r="J25" s="139"/>
      <c r="K25" s="145"/>
      <c r="L25" s="137"/>
    </row>
    <row r="26" spans="1:12" ht="18.75">
      <c r="A26" s="140">
        <v>24</v>
      </c>
      <c r="B26" s="146" t="s">
        <v>60</v>
      </c>
      <c r="C26" s="135">
        <f>'Основное-общая'!V32+'Основное-инклюзия'!P31+'Основное-надомники все'!AC31</f>
        <v>8642.9</v>
      </c>
      <c r="D26" s="136">
        <f>'Основное-общая'!AD32+'Основное-инклюзия'!U31+'Основное-надомники все'!AN31</f>
        <v>7061.2</v>
      </c>
      <c r="E26" s="137"/>
      <c r="F26" s="163"/>
      <c r="G26" s="138"/>
      <c r="H26" s="141"/>
      <c r="J26" s="139"/>
      <c r="K26" s="145"/>
      <c r="L26" s="137"/>
    </row>
    <row r="27" spans="1:12" ht="19.5" customHeight="1">
      <c r="A27" s="133">
        <v>25</v>
      </c>
      <c r="B27" s="146" t="s">
        <v>61</v>
      </c>
      <c r="C27" s="135">
        <f>'Основное-общая'!V33+'Основное-инклюзия'!P32+'Основное-надомники все'!AC32</f>
        <v>8336.8</v>
      </c>
      <c r="D27" s="136">
        <f>'Основное-общая'!AD33+'Основное-инклюзия'!U32+'Основное-надомники все'!AN32</f>
        <v>7494.8</v>
      </c>
      <c r="E27" s="137"/>
      <c r="F27" s="163"/>
      <c r="G27" s="138"/>
      <c r="H27" s="141"/>
      <c r="J27" s="139"/>
      <c r="K27" s="145"/>
      <c r="L27" s="137"/>
    </row>
    <row r="28" spans="1:12" ht="18" customHeight="1">
      <c r="A28" s="140">
        <v>26</v>
      </c>
      <c r="B28" s="146" t="s">
        <v>62</v>
      </c>
      <c r="C28" s="135">
        <f>'Основное-общая'!V34+'Основное-инклюзия'!P33+'Основное-надомники все'!AC33</f>
        <v>8066.6</v>
      </c>
      <c r="D28" s="136">
        <f>'Основное-общая'!AD34+'Основное-инклюзия'!U33+'Основное-надомники все'!AN33</f>
        <v>6268.2</v>
      </c>
      <c r="E28" s="137"/>
      <c r="F28" s="163"/>
      <c r="G28" s="138"/>
      <c r="H28" s="141"/>
      <c r="J28" s="139"/>
      <c r="K28" s="145"/>
      <c r="L28" s="137"/>
    </row>
    <row r="29" spans="1:12" s="148" customFormat="1" ht="18.75" customHeight="1">
      <c r="A29" s="140">
        <v>27</v>
      </c>
      <c r="B29" s="146" t="s">
        <v>63</v>
      </c>
      <c r="C29" s="135">
        <f>'Основное-общая'!V35+'Основное-инклюзия'!P34+'Основное-надомники все'!AC34</f>
        <v>8007.6</v>
      </c>
      <c r="D29" s="136">
        <f>'Основное-общая'!AD35+'Основное-инклюзия'!U34+'Основное-надомники все'!AN34</f>
        <v>7062.7</v>
      </c>
      <c r="E29" s="137"/>
      <c r="F29" s="163"/>
      <c r="G29" s="138"/>
      <c r="H29" s="141"/>
      <c r="I29" s="127"/>
      <c r="J29" s="139"/>
      <c r="K29" s="132"/>
      <c r="L29" s="137"/>
    </row>
    <row r="30" spans="1:12" ht="16.5" customHeight="1">
      <c r="A30" s="133">
        <v>28</v>
      </c>
      <c r="B30" s="146" t="s">
        <v>64</v>
      </c>
      <c r="C30" s="135">
        <f>'Основное-общая'!V36+'Основное-инклюзия'!P35+'Основное-надомники все'!AC35</f>
        <v>8014.8</v>
      </c>
      <c r="D30" s="136">
        <f>'Основное-общая'!AD36+'Основное-инклюзия'!U35+'Основное-надомники все'!AN35</f>
        <v>6603.8</v>
      </c>
      <c r="E30" s="137"/>
      <c r="F30" s="163"/>
      <c r="G30" s="138"/>
      <c r="H30" s="141"/>
      <c r="J30" s="139"/>
      <c r="K30" s="145"/>
      <c r="L30" s="137"/>
    </row>
    <row r="31" spans="1:12" ht="37.5">
      <c r="A31" s="140">
        <v>29</v>
      </c>
      <c r="B31" s="146" t="s">
        <v>65</v>
      </c>
      <c r="C31" s="135">
        <f>'Основное-общая'!V37+'Основное-инклюзия'!P36+'Основное-надомники все'!AC36</f>
        <v>8743.1</v>
      </c>
      <c r="D31" s="136">
        <f>'Основное-общая'!AD37+'Основное-инклюзия'!U36+'Основное-надомники все'!AN36</f>
        <v>8157.299999999999</v>
      </c>
      <c r="E31" s="137"/>
      <c r="F31" s="163"/>
      <c r="G31" s="138"/>
      <c r="H31" s="141"/>
      <c r="J31" s="139"/>
      <c r="K31" s="145"/>
      <c r="L31" s="137"/>
    </row>
    <row r="32" spans="1:12" ht="18.75">
      <c r="A32" s="140">
        <v>30</v>
      </c>
      <c r="B32" s="146" t="s">
        <v>66</v>
      </c>
      <c r="C32" s="135">
        <f>'Основное-общая'!V38+'Основное-инклюзия'!P37+'Основное-надомники все'!AC37</f>
        <v>9339.199999999999</v>
      </c>
      <c r="D32" s="136">
        <f>'Основное-общая'!AD38+'Основное-инклюзия'!U37+'Основное-надомники все'!AN37</f>
        <v>8557.800000000001</v>
      </c>
      <c r="E32" s="137"/>
      <c r="F32" s="163"/>
      <c r="G32" s="138"/>
      <c r="H32" s="141"/>
      <c r="J32" s="139"/>
      <c r="K32" s="145"/>
      <c r="L32" s="137"/>
    </row>
    <row r="33" spans="1:12" ht="18.75">
      <c r="A33" s="133">
        <v>31</v>
      </c>
      <c r="B33" s="146" t="s">
        <v>67</v>
      </c>
      <c r="C33" s="135">
        <f>'Основное-общая'!V39+'Основное-инклюзия'!P38+'Основное-надомники все'!AC38</f>
        <v>8582.5</v>
      </c>
      <c r="D33" s="136">
        <f>'Основное-общая'!AD39+'Основное-инклюзия'!U38+'Основное-надомники все'!AN38</f>
        <v>6742.099999999999</v>
      </c>
      <c r="E33" s="137"/>
      <c r="F33" s="163"/>
      <c r="G33" s="138"/>
      <c r="H33" s="141"/>
      <c r="J33" s="139"/>
      <c r="K33" s="145"/>
      <c r="L33" s="137"/>
    </row>
    <row r="34" spans="1:12" ht="18.75">
      <c r="A34" s="140">
        <v>32</v>
      </c>
      <c r="B34" s="146" t="s">
        <v>68</v>
      </c>
      <c r="C34" s="135">
        <f>'Основное-общая'!V40+'Основное-инклюзия'!P39+'Основное-надомники все'!AC39</f>
        <v>9688</v>
      </c>
      <c r="D34" s="136">
        <f>'Основное-общая'!AD40+'Основное-инклюзия'!U39+'Основное-надомники все'!AN39</f>
        <v>10211.1</v>
      </c>
      <c r="E34" s="137"/>
      <c r="F34" s="163"/>
      <c r="G34" s="138"/>
      <c r="H34" s="141"/>
      <c r="J34" s="139"/>
      <c r="K34" s="145"/>
      <c r="L34" s="137"/>
    </row>
    <row r="35" spans="1:12" ht="22.5" customHeight="1">
      <c r="A35" s="140">
        <v>33</v>
      </c>
      <c r="B35" s="146" t="s">
        <v>69</v>
      </c>
      <c r="C35" s="135">
        <f>'Основное-общая'!V41+'Основное-инклюзия'!P40+'Основное-надомники все'!AC40</f>
        <v>11379.699999999999</v>
      </c>
      <c r="D35" s="136">
        <f>'Основное-общая'!AD41+'Основное-инклюзия'!U40+'Основное-надомники все'!AN40</f>
        <v>11266.099999999999</v>
      </c>
      <c r="E35" s="137"/>
      <c r="F35" s="163"/>
      <c r="G35" s="138"/>
      <c r="H35" s="141"/>
      <c r="J35" s="139"/>
      <c r="K35" s="145"/>
      <c r="L35" s="137"/>
    </row>
    <row r="36" spans="1:12" ht="21.75" customHeight="1">
      <c r="A36" s="133">
        <v>34</v>
      </c>
      <c r="B36" s="146" t="s">
        <v>70</v>
      </c>
      <c r="C36" s="135">
        <f>'Основное-общая'!V42+'Основное-инклюзия'!P41+'Основное-надомники все'!AC41</f>
        <v>9814.000000000002</v>
      </c>
      <c r="D36" s="136">
        <f>'Основное-общая'!AD42+'Основное-инклюзия'!U41+'Основное-надомники все'!AN41</f>
        <v>9303.6</v>
      </c>
      <c r="E36" s="137"/>
      <c r="F36" s="163"/>
      <c r="G36" s="138"/>
      <c r="H36" s="141"/>
      <c r="J36" s="139"/>
      <c r="K36" s="145"/>
      <c r="L36" s="137"/>
    </row>
    <row r="37" spans="1:12" s="147" customFormat="1" ht="21" customHeight="1">
      <c r="A37" s="140">
        <v>35</v>
      </c>
      <c r="B37" s="146" t="s">
        <v>71</v>
      </c>
      <c r="C37" s="135">
        <f>'Основное-общая'!V43+'Основное-инклюзия'!P42+'Основное-надомники все'!AC42</f>
        <v>8733.4</v>
      </c>
      <c r="D37" s="136">
        <f>'Основное-общая'!AD43+'Основное-инклюзия'!U42+'Основное-надомники все'!AN42</f>
        <v>8591.800000000001</v>
      </c>
      <c r="E37" s="137"/>
      <c r="F37" s="163"/>
      <c r="G37" s="138"/>
      <c r="H37" s="141"/>
      <c r="I37" s="127"/>
      <c r="J37" s="139"/>
      <c r="K37" s="145"/>
      <c r="L37" s="137"/>
    </row>
    <row r="38" spans="1:12" s="147" customFormat="1" ht="37.5">
      <c r="A38" s="140">
        <v>36</v>
      </c>
      <c r="B38" s="146" t="s">
        <v>72</v>
      </c>
      <c r="C38" s="135">
        <f>'Основное-общая'!V44+'Основное-инклюзия'!P43+'Основное-надомники все'!AC43</f>
        <v>8626.6</v>
      </c>
      <c r="D38" s="136">
        <f>'Основное-общая'!AD44+'Основное-инклюзия'!U43+'Основное-надомники все'!AN43</f>
        <v>7931</v>
      </c>
      <c r="E38" s="137"/>
      <c r="F38" s="163"/>
      <c r="G38" s="138"/>
      <c r="H38" s="141"/>
      <c r="I38" s="127"/>
      <c r="J38" s="139"/>
      <c r="K38" s="145"/>
      <c r="L38" s="137"/>
    </row>
    <row r="39" spans="1:12" ht="19.5" thickBot="1">
      <c r="A39" s="133">
        <v>37</v>
      </c>
      <c r="B39" s="149" t="s">
        <v>73</v>
      </c>
      <c r="C39" s="135">
        <f>'Основное-общая'!V45+'Основное-инклюзия'!P44+'Основное-надомники все'!AC44</f>
        <v>7838.3</v>
      </c>
      <c r="D39" s="136">
        <f>'Основное-общая'!AD45+'Основное-инклюзия'!U44+'Основное-надомники все'!AN44</f>
        <v>7690.6</v>
      </c>
      <c r="E39" s="137"/>
      <c r="F39" s="163"/>
      <c r="G39" s="138"/>
      <c r="H39" s="141"/>
      <c r="J39" s="139"/>
      <c r="K39" s="145"/>
      <c r="L39" s="137"/>
    </row>
    <row r="40" spans="1:12" ht="19.5" thickBot="1">
      <c r="A40" s="150"/>
      <c r="B40" s="151" t="s">
        <v>0</v>
      </c>
      <c r="C40" s="152">
        <f>SUM(C3:C39)</f>
        <v>490040.19999999984</v>
      </c>
      <c r="D40" s="135">
        <f>SUM(D3:D39)</f>
        <v>449322.69999999984</v>
      </c>
      <c r="E40" s="137"/>
      <c r="F40" s="163"/>
      <c r="G40" s="138"/>
      <c r="H40" s="139"/>
      <c r="J40" s="139"/>
      <c r="K40" s="137"/>
      <c r="L40" s="137"/>
    </row>
    <row r="41" spans="1:2" ht="18" customHeight="1">
      <c r="A41" s="153"/>
      <c r="B41" s="154"/>
    </row>
    <row r="42" spans="1:7" ht="18.75">
      <c r="A42" s="155"/>
      <c r="B42" s="156"/>
      <c r="D42" s="152"/>
      <c r="G42" s="139"/>
    </row>
    <row r="43" spans="1:2" ht="18.75">
      <c r="A43" s="155"/>
      <c r="B43" s="156"/>
    </row>
    <row r="44" spans="1:2" ht="18.75">
      <c r="A44" s="155"/>
      <c r="B44" s="156"/>
    </row>
    <row r="45" spans="1:2" ht="18.75">
      <c r="A45" s="155"/>
      <c r="B45" s="156"/>
    </row>
    <row r="46" spans="1:2" ht="18.75">
      <c r="A46" s="155"/>
      <c r="B46" s="157"/>
    </row>
    <row r="47" spans="1:2" ht="18.75">
      <c r="A47" s="155"/>
      <c r="B47" s="157"/>
    </row>
    <row r="48" spans="1:2" ht="16.5" customHeight="1">
      <c r="A48" s="155"/>
      <c r="B48" s="156"/>
    </row>
    <row r="49" spans="1:2" ht="18.75">
      <c r="A49" s="155"/>
      <c r="B49" s="156"/>
    </row>
    <row r="50" spans="1:2" ht="18.75">
      <c r="A50" s="155"/>
      <c r="B50" s="156"/>
    </row>
    <row r="51" spans="1:2" ht="18.75">
      <c r="A51" s="155"/>
      <c r="B51" s="156"/>
    </row>
    <row r="52" spans="1:2" ht="18.75">
      <c r="A52" s="155"/>
      <c r="B52" s="156"/>
    </row>
    <row r="53" spans="1:2" ht="18.75">
      <c r="A53" s="155"/>
      <c r="B53" s="156"/>
    </row>
    <row r="54" spans="1:2" ht="18.75">
      <c r="A54" s="155"/>
      <c r="B54" s="158"/>
    </row>
    <row r="55" spans="1:12" s="159" customFormat="1" ht="16.5" customHeight="1">
      <c r="A55" s="235"/>
      <c r="B55" s="235"/>
      <c r="E55" s="160"/>
      <c r="F55" s="160"/>
      <c r="G55" s="160"/>
      <c r="H55" s="160"/>
      <c r="I55" s="160"/>
      <c r="J55" s="160"/>
      <c r="K55" s="160"/>
      <c r="L55" s="160"/>
    </row>
    <row r="56" spans="1:2" ht="18.75">
      <c r="A56" s="155"/>
      <c r="B56" s="157"/>
    </row>
    <row r="57" spans="1:2" ht="18.75">
      <c r="A57" s="155"/>
      <c r="B57" s="157"/>
    </row>
    <row r="58" spans="1:2" ht="18.75">
      <c r="A58" s="155"/>
      <c r="B58" s="157"/>
    </row>
    <row r="59" spans="1:2" ht="18.75">
      <c r="A59" s="155"/>
      <c r="B59" s="157"/>
    </row>
    <row r="60" spans="1:2" ht="18" customHeight="1">
      <c r="A60" s="155"/>
      <c r="B60" s="157"/>
    </row>
    <row r="61" spans="1:2" ht="18.75">
      <c r="A61" s="155"/>
      <c r="B61" s="157"/>
    </row>
    <row r="62" spans="1:2" ht="18.75">
      <c r="A62" s="155"/>
      <c r="B62" s="157"/>
    </row>
    <row r="63" spans="1:2" ht="18.75">
      <c r="A63" s="155"/>
      <c r="B63" s="157"/>
    </row>
    <row r="64" spans="1:2" ht="18.75">
      <c r="A64" s="155"/>
      <c r="B64" s="157"/>
    </row>
    <row r="65" spans="1:2" ht="18.75">
      <c r="A65" s="155"/>
      <c r="B65" s="157"/>
    </row>
    <row r="66" spans="1:2" ht="18.75">
      <c r="A66" s="155"/>
      <c r="B66" s="156"/>
    </row>
    <row r="67" spans="1:2" ht="18.75">
      <c r="A67" s="155"/>
      <c r="B67" s="156"/>
    </row>
    <row r="68" spans="1:2" ht="18.75">
      <c r="A68" s="155"/>
      <c r="B68" s="156"/>
    </row>
    <row r="69" spans="1:2" ht="18.75">
      <c r="A69" s="155"/>
      <c r="B69" s="156"/>
    </row>
    <row r="70" spans="1:2" ht="18.75">
      <c r="A70" s="155"/>
      <c r="B70" s="156"/>
    </row>
    <row r="71" spans="1:2" ht="18.75">
      <c r="A71" s="155"/>
      <c r="B71" s="156"/>
    </row>
    <row r="72" spans="1:2" ht="18.75">
      <c r="A72" s="155"/>
      <c r="B72" s="156"/>
    </row>
    <row r="73" spans="1:2" ht="18.75">
      <c r="A73" s="155"/>
      <c r="B73" s="156"/>
    </row>
    <row r="74" spans="1:2" ht="18.75">
      <c r="A74" s="155"/>
      <c r="B74" s="156"/>
    </row>
    <row r="75" spans="1:2" ht="18.75">
      <c r="A75" s="155"/>
      <c r="B75" s="156"/>
    </row>
    <row r="76" spans="1:2" ht="18.75">
      <c r="A76" s="155"/>
      <c r="B76" s="156"/>
    </row>
    <row r="77" spans="1:2" ht="18.75">
      <c r="A77" s="155"/>
      <c r="B77" s="156"/>
    </row>
    <row r="78" spans="1:2" ht="18.75">
      <c r="A78" s="155"/>
      <c r="B78" s="156"/>
    </row>
    <row r="79" spans="1:2" ht="18.75">
      <c r="A79" s="155"/>
      <c r="B79" s="156"/>
    </row>
    <row r="80" spans="1:2" ht="18.75">
      <c r="A80" s="155"/>
      <c r="B80" s="156"/>
    </row>
    <row r="81" spans="1:2" ht="18.75">
      <c r="A81" s="155"/>
      <c r="B81" s="156"/>
    </row>
    <row r="82" spans="1:2" ht="18.75">
      <c r="A82" s="155"/>
      <c r="B82" s="156"/>
    </row>
    <row r="83" spans="1:2" ht="18.75">
      <c r="A83" s="155"/>
      <c r="B83" s="156"/>
    </row>
    <row r="84" spans="1:2" ht="18.75">
      <c r="A84" s="155"/>
      <c r="B84" s="156"/>
    </row>
    <row r="85" spans="1:2" ht="18.75">
      <c r="A85" s="155"/>
      <c r="B85" s="156"/>
    </row>
    <row r="86" spans="1:2" ht="18.75">
      <c r="A86" s="155"/>
      <c r="B86" s="156"/>
    </row>
    <row r="87" spans="1:2" ht="18.75">
      <c r="A87" s="155"/>
      <c r="B87" s="156"/>
    </row>
    <row r="88" spans="1:2" ht="18.75">
      <c r="A88" s="155"/>
      <c r="B88" s="156"/>
    </row>
    <row r="89" spans="1:2" ht="18.75">
      <c r="A89" s="155"/>
      <c r="B89" s="156"/>
    </row>
    <row r="90" spans="1:2" ht="18.75">
      <c r="A90" s="155"/>
      <c r="B90" s="156"/>
    </row>
    <row r="91" spans="1:2" ht="18.75">
      <c r="A91" s="155"/>
      <c r="B91" s="156"/>
    </row>
    <row r="92" spans="1:2" ht="18.75">
      <c r="A92" s="155"/>
      <c r="B92" s="156"/>
    </row>
    <row r="93" spans="1:2" ht="18.75">
      <c r="A93" s="155"/>
      <c r="B93" s="156"/>
    </row>
    <row r="94" spans="1:2" ht="18.75">
      <c r="A94" s="155"/>
      <c r="B94" s="156"/>
    </row>
    <row r="95" spans="1:2" ht="18.75">
      <c r="A95" s="155"/>
      <c r="B95" s="156"/>
    </row>
    <row r="96" spans="1:2" ht="18.75">
      <c r="A96" s="155"/>
      <c r="B96" s="156"/>
    </row>
    <row r="97" spans="1:2" ht="18.75">
      <c r="A97" s="155"/>
      <c r="B97" s="156"/>
    </row>
    <row r="98" spans="1:2" ht="18.75">
      <c r="A98" s="155"/>
      <c r="B98" s="156"/>
    </row>
    <row r="99" spans="1:2" ht="18.75">
      <c r="A99" s="155"/>
      <c r="B99" s="156"/>
    </row>
    <row r="100" spans="1:2" ht="18.75">
      <c r="A100" s="127"/>
      <c r="B100" s="126"/>
    </row>
    <row r="101" spans="1:2" ht="18.75">
      <c r="A101" s="126"/>
      <c r="B101" s="126"/>
    </row>
    <row r="102" spans="1:2" ht="18.75">
      <c r="A102" s="127"/>
      <c r="B102" s="127"/>
    </row>
  </sheetData>
  <sheetProtection/>
  <mergeCells count="2">
    <mergeCell ref="A55:B55"/>
    <mergeCell ref="A1:D1"/>
  </mergeCells>
  <printOptions horizontalCentered="1"/>
  <pageMargins left="0" right="0" top="0.5905511811023623" bottom="0" header="0" footer="0"/>
  <pageSetup horizontalDpi="600" verticalDpi="600" orientation="portrait" paperSize="9" scale="4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2023-04-12T07:06:40Z</cp:lastPrinted>
  <dcterms:created xsi:type="dcterms:W3CDTF">2005-01-25T12:19:56Z</dcterms:created>
  <dcterms:modified xsi:type="dcterms:W3CDTF">2023-05-17T07:42:48Z</dcterms:modified>
  <cp:category/>
  <cp:version/>
  <cp:contentType/>
  <cp:contentStatus/>
</cp:coreProperties>
</file>