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Присмотр и уход" sheetId="1" r:id="rId1"/>
  </sheets>
  <definedNames>
    <definedName name="_xlnm.Print_Titles" localSheetId="0">'Присмотр и уход'!$A:$B,'Присмотр и уход'!$4:$5</definedName>
    <definedName name="_xlnm.Print_Area" localSheetId="0">'Присмотр и уход'!$A$1:$AS$9</definedName>
  </definedNames>
  <calcPr fullCalcOnLoad="1"/>
</workbook>
</file>

<file path=xl/sharedStrings.xml><?xml version="1.0" encoding="utf-8"?>
<sst xmlns="http://schemas.openxmlformats.org/spreadsheetml/2006/main" count="79" uniqueCount="31">
  <si>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</si>
  <si>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</si>
  <si>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</si>
  <si>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</si>
  <si>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</si>
  <si>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</si>
  <si>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</si>
  <si>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№ п/п</t>
  </si>
  <si>
    <t>Наименование общеобразовательного учреждения</t>
  </si>
  <si>
    <t>чел.</t>
  </si>
  <si>
    <t>тыс. руб.</t>
  </si>
  <si>
    <t xml:space="preserve">Итого </t>
  </si>
  <si>
    <t>Режим работы, час.</t>
  </si>
  <si>
    <t>физические лица от 1 года 3 лет, за исключением льготных категорий, чел.</t>
  </si>
  <si>
    <t>физические лица от 3 лет до 8 лет, за исключением льготных категорий, чел.</t>
  </si>
  <si>
    <t>дети-инвалиды от 3 лет до 8 лет</t>
  </si>
  <si>
    <t>присмотр и уход</t>
  </si>
  <si>
    <t>Денежная норма питания, руб./детодень</t>
  </si>
  <si>
    <t>Родительская плата, руб./детодень</t>
  </si>
  <si>
    <t>Затраты на присмотр и уход на одного ребёнка в  год, руб.</t>
  </si>
  <si>
    <t>Базовый норматив затрат на присмотр и уход, руб./год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</si>
  <si>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</si>
  <si>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</si>
  <si>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Нормативные затраты  на оказание мунципальной услуги по присмотру и уходу, руб.</t>
  </si>
  <si>
    <t>Финансовое обеспечение  муниципальной услуги в части затрат, непосредственно связанных с оказанием муниицпальной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</si>
  <si>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уменьшением на объем доходов от поступления родительской платы</t>
  </si>
  <si>
    <t>Приложение №1</t>
  </si>
  <si>
    <t>дети-сироты и дети, оставшиеся без попечения родителей, от 1 года до 3 лет</t>
  </si>
  <si>
    <t xml:space="preserve">2023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присмотру и уходу, нормативных затрат на оказание муниципальных услуг по присмотру и уходу,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присмотру и уходу </t>
  </si>
  <si>
    <t>Планируемая выхождаемость на 2023 год, %</t>
  </si>
  <si>
    <t>Отраслевой корректирующий  коэффициент затрат на присмотр и уход, учитывающий  возраст физических лиц, которым предоставляется муниципальная услуга, и режим работы учреждения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</si>
</sst>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5" fillId="33" borderId="0" xfId="55" applyFont="1" applyFill="1" applyAlignment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7" fontId="4" fillId="33" borderId="0" xfId="55" applyNumberFormat="1" applyFont="1" applyFill="1" applyAlignment="1">
      <alignment horizontal="center"/>
      <protection/>
    </xf>
    <xf numFmtId="0" fontId="8" fillId="33" borderId="0" xfId="55" applyFont="1" applyFill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177" fontId="7" fillId="0" borderId="12" xfId="55" applyNumberFormat="1" applyFont="1" applyFill="1" applyBorder="1" applyAlignment="1">
      <alignment horizontal="center" vertical="center" wrapText="1"/>
      <protection/>
    </xf>
    <xf numFmtId="180" fontId="7" fillId="0" borderId="13" xfId="0" applyNumberFormat="1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vertical="center" wrapText="1"/>
    </xf>
    <xf numFmtId="0" fontId="5" fillId="33" borderId="13" xfId="55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2" fontId="9" fillId="33" borderId="10" xfId="55" applyNumberFormat="1" applyFont="1" applyFill="1" applyBorder="1" applyAlignment="1">
      <alignment horizontal="center" wrapText="1"/>
      <protection/>
    </xf>
    <xf numFmtId="177" fontId="9" fillId="33" borderId="10" xfId="55" applyNumberFormat="1" applyFont="1" applyFill="1" applyBorder="1" applyAlignment="1">
      <alignment horizontal="center" wrapText="1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182" fontId="9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182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5" xfId="55" applyFont="1" applyFill="1" applyBorder="1" applyAlignment="1">
      <alignment horizontal="center" wrapText="1"/>
      <protection/>
    </xf>
    <xf numFmtId="0" fontId="9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180" fontId="6" fillId="33" borderId="15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9" fillId="33" borderId="14" xfId="55" applyNumberFormat="1" applyFont="1" applyFill="1" applyBorder="1" applyAlignment="1">
      <alignment horizontal="center" wrapText="1"/>
      <protection/>
    </xf>
    <xf numFmtId="2" fontId="4" fillId="33" borderId="16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2" fontId="9" fillId="33" borderId="14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180" fontId="6" fillId="33" borderId="0" xfId="55" applyNumberFormat="1" applyFont="1" applyFill="1">
      <alignment/>
      <protection/>
    </xf>
    <xf numFmtId="180" fontId="7" fillId="33" borderId="12" xfId="0" applyNumberFormat="1" applyFont="1" applyFill="1" applyBorder="1" applyAlignment="1">
      <alignment horizontal="center" vertical="center" wrapText="1"/>
    </xf>
    <xf numFmtId="0" fontId="7" fillId="33" borderId="13" xfId="55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1" fontId="9" fillId="0" borderId="13" xfId="55" applyNumberFormat="1" applyFont="1" applyFill="1" applyBorder="1" applyAlignment="1">
      <alignment horizontal="center" wrapText="1"/>
      <protection/>
    </xf>
    <xf numFmtId="1" fontId="9" fillId="0" borderId="10" xfId="55" applyNumberFormat="1" applyFont="1" applyFill="1" applyBorder="1" applyAlignment="1">
      <alignment horizontal="center" wrapText="1"/>
      <protection/>
    </xf>
    <xf numFmtId="1" fontId="9" fillId="0" borderId="15" xfId="55" applyNumberFormat="1" applyFont="1" applyFill="1" applyBorder="1" applyAlignment="1">
      <alignment horizontal="center" wrapText="1"/>
      <protection/>
    </xf>
    <xf numFmtId="180" fontId="7" fillId="33" borderId="17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7" fillId="33" borderId="14" xfId="55" applyFont="1" applyFill="1" applyBorder="1" applyAlignment="1">
      <alignment horizontal="center" vertic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77" fontId="4" fillId="33" borderId="10" xfId="55" applyNumberFormat="1" applyFont="1" applyFill="1" applyBorder="1" applyAlignment="1">
      <alignment horizontal="center" vertical="center" wrapText="1"/>
      <protection/>
    </xf>
    <xf numFmtId="177" fontId="4" fillId="33" borderId="11" xfId="55" applyNumberFormat="1" applyFont="1" applyFill="1" applyBorder="1" applyAlignment="1">
      <alignment horizontal="center" vertical="center" wrapText="1"/>
      <protection/>
    </xf>
    <xf numFmtId="177" fontId="4" fillId="33" borderId="12" xfId="55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0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18" xfId="55" applyNumberFormat="1" applyFont="1" applyFill="1" applyBorder="1" applyAlignment="1">
      <alignment horizontal="center" vertical="center" wrapText="1"/>
      <protection/>
    </xf>
    <xf numFmtId="177" fontId="4" fillId="33" borderId="19" xfId="55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0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20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77" fontId="7" fillId="33" borderId="18" xfId="55" applyNumberFormat="1" applyFont="1" applyFill="1" applyBorder="1" applyAlignment="1">
      <alignment horizontal="center" vertical="center" wrapText="1"/>
      <protection/>
    </xf>
    <xf numFmtId="177" fontId="7" fillId="33" borderId="19" xfId="55" applyNumberFormat="1" applyFont="1" applyFill="1" applyBorder="1" applyAlignment="1">
      <alignment horizontal="center" vertical="center" wrapText="1"/>
      <protection/>
    </xf>
    <xf numFmtId="177" fontId="4" fillId="33" borderId="14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"/>
  <sheetViews>
    <sheetView tabSelected="1" view="pageBreakPreview" zoomScale="70" zoomScaleNormal="71" zoomScaleSheetLayoutView="70" zoomScalePageLayoutView="0" workbookViewId="0" topLeftCell="A1">
      <pane xSplit="2" ySplit="6" topLeftCell="AE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9" sqref="AJ9"/>
    </sheetView>
  </sheetViews>
  <sheetFormatPr defaultColWidth="9.140625" defaultRowHeight="12.75"/>
  <cols>
    <col min="1" max="1" width="9.00390625" style="50" customWidth="1"/>
    <col min="2" max="2" width="29.57421875" style="50" customWidth="1"/>
    <col min="3" max="3" width="14.8515625" style="50" customWidth="1"/>
    <col min="4" max="4" width="31.8515625" style="51" customWidth="1"/>
    <col min="5" max="5" width="26.00390625" style="51" customWidth="1"/>
    <col min="6" max="7" width="26.140625" style="51" customWidth="1"/>
    <col min="8" max="8" width="29.28125" style="51" customWidth="1"/>
    <col min="9" max="9" width="29.421875" style="51" customWidth="1"/>
    <col min="10" max="11" width="24.00390625" style="51" customWidth="1"/>
    <col min="12" max="12" width="24.7109375" style="51" customWidth="1"/>
    <col min="13" max="13" width="29.7109375" style="51" customWidth="1"/>
    <col min="14" max="15" width="25.140625" style="51" customWidth="1"/>
    <col min="16" max="16" width="22.140625" style="51" customWidth="1"/>
    <col min="17" max="20" width="39.8515625" style="51" customWidth="1"/>
    <col min="21" max="21" width="32.7109375" style="51" customWidth="1"/>
    <col min="22" max="25" width="29.421875" style="51" customWidth="1"/>
    <col min="26" max="29" width="23.57421875" style="51" customWidth="1"/>
    <col min="30" max="30" width="17.28125" style="6" customWidth="1"/>
    <col min="31" max="31" width="26.00390625" style="6" customWidth="1"/>
    <col min="32" max="33" width="29.7109375" style="6" customWidth="1"/>
    <col min="34" max="34" width="20.421875" style="6" customWidth="1"/>
    <col min="35" max="35" width="21.140625" style="7" customWidth="1"/>
    <col min="36" max="36" width="19.8515625" style="7" customWidth="1"/>
    <col min="37" max="38" width="26.421875" style="6" customWidth="1"/>
    <col min="39" max="39" width="16.7109375" style="6" customWidth="1"/>
    <col min="40" max="40" width="37.8515625" style="6" customWidth="1"/>
    <col min="41" max="41" width="22.8515625" style="6" customWidth="1"/>
    <col min="42" max="42" width="22.28125" style="6" customWidth="1"/>
    <col min="43" max="44" width="22.8515625" style="6" customWidth="1"/>
    <col min="45" max="45" width="19.421875" style="6" customWidth="1"/>
    <col min="46" max="46" width="18.7109375" style="6" customWidth="1"/>
    <col min="47" max="16384" width="9.140625" style="6" customWidth="1"/>
  </cols>
  <sheetData>
    <row r="1" spans="1:29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26</v>
      </c>
      <c r="O1" s="5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</row>
    <row r="2" spans="1:29" ht="96.75" customHeight="1">
      <c r="A2" s="2"/>
      <c r="B2" s="2"/>
      <c r="C2" s="87" t="s">
        <v>28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5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45" s="9" customFormat="1" ht="87" customHeight="1">
      <c r="A3" s="88" t="s">
        <v>7</v>
      </c>
      <c r="B3" s="91" t="s">
        <v>8</v>
      </c>
      <c r="C3" s="91" t="s">
        <v>12</v>
      </c>
      <c r="D3" s="94" t="s">
        <v>3</v>
      </c>
      <c r="E3" s="95"/>
      <c r="F3" s="95"/>
      <c r="G3" s="96"/>
      <c r="H3" s="77" t="s">
        <v>17</v>
      </c>
      <c r="I3" s="78"/>
      <c r="J3" s="78"/>
      <c r="K3" s="79"/>
      <c r="L3" s="97" t="s">
        <v>18</v>
      </c>
      <c r="M3" s="97"/>
      <c r="N3" s="97"/>
      <c r="O3" s="97"/>
      <c r="P3" s="74" t="s">
        <v>29</v>
      </c>
      <c r="Q3" s="77" t="s">
        <v>19</v>
      </c>
      <c r="R3" s="78"/>
      <c r="S3" s="78"/>
      <c r="T3" s="79"/>
      <c r="U3" s="80" t="s">
        <v>20</v>
      </c>
      <c r="V3" s="81" t="s">
        <v>30</v>
      </c>
      <c r="W3" s="82"/>
      <c r="X3" s="82"/>
      <c r="Y3" s="83"/>
      <c r="Z3" s="62" t="s">
        <v>23</v>
      </c>
      <c r="AA3" s="63"/>
      <c r="AB3" s="63"/>
      <c r="AC3" s="64"/>
      <c r="AD3" s="62" t="s">
        <v>24</v>
      </c>
      <c r="AE3" s="63"/>
      <c r="AF3" s="63"/>
      <c r="AG3" s="63"/>
      <c r="AH3" s="64"/>
      <c r="AI3" s="62" t="s">
        <v>25</v>
      </c>
      <c r="AJ3" s="63"/>
      <c r="AK3" s="63"/>
      <c r="AL3" s="63"/>
      <c r="AM3" s="64"/>
      <c r="AN3" s="68" t="s">
        <v>6</v>
      </c>
      <c r="AO3" s="69" t="s">
        <v>5</v>
      </c>
      <c r="AP3" s="69"/>
      <c r="AQ3" s="69"/>
      <c r="AR3" s="69"/>
      <c r="AS3" s="69"/>
    </row>
    <row r="4" spans="1:45" s="9" customFormat="1" ht="60.75" customHeight="1">
      <c r="A4" s="89"/>
      <c r="B4" s="92"/>
      <c r="C4" s="92"/>
      <c r="D4" s="70" t="s">
        <v>16</v>
      </c>
      <c r="E4" s="71"/>
      <c r="F4" s="71"/>
      <c r="G4" s="72"/>
      <c r="H4" s="70"/>
      <c r="I4" s="71"/>
      <c r="J4" s="71"/>
      <c r="K4" s="72"/>
      <c r="L4" s="97"/>
      <c r="M4" s="97"/>
      <c r="N4" s="97"/>
      <c r="O4" s="97"/>
      <c r="P4" s="75"/>
      <c r="Q4" s="70"/>
      <c r="R4" s="71"/>
      <c r="S4" s="71"/>
      <c r="T4" s="72"/>
      <c r="U4" s="80"/>
      <c r="V4" s="84"/>
      <c r="W4" s="85"/>
      <c r="X4" s="85"/>
      <c r="Y4" s="86"/>
      <c r="Z4" s="65"/>
      <c r="AA4" s="66"/>
      <c r="AB4" s="66"/>
      <c r="AC4" s="67"/>
      <c r="AD4" s="10"/>
      <c r="AE4" s="11"/>
      <c r="AF4" s="11"/>
      <c r="AG4" s="11"/>
      <c r="AH4" s="12"/>
      <c r="AI4" s="65"/>
      <c r="AJ4" s="66"/>
      <c r="AK4" s="66"/>
      <c r="AL4" s="66"/>
      <c r="AM4" s="67"/>
      <c r="AN4" s="68"/>
      <c r="AO4" s="69"/>
      <c r="AP4" s="69"/>
      <c r="AQ4" s="69"/>
      <c r="AR4" s="69"/>
      <c r="AS4" s="69"/>
    </row>
    <row r="5" spans="1:45" s="9" customFormat="1" ht="156" customHeight="1">
      <c r="A5" s="89"/>
      <c r="B5" s="68" t="s">
        <v>0</v>
      </c>
      <c r="C5" s="92"/>
      <c r="D5" s="13" t="s">
        <v>13</v>
      </c>
      <c r="E5" s="13" t="s">
        <v>14</v>
      </c>
      <c r="F5" s="13" t="s">
        <v>15</v>
      </c>
      <c r="G5" s="13" t="s">
        <v>27</v>
      </c>
      <c r="H5" s="13" t="s">
        <v>21</v>
      </c>
      <c r="I5" s="13" t="s">
        <v>22</v>
      </c>
      <c r="J5" s="13" t="s">
        <v>15</v>
      </c>
      <c r="K5" s="13" t="s">
        <v>27</v>
      </c>
      <c r="L5" s="13" t="s">
        <v>21</v>
      </c>
      <c r="M5" s="13" t="s">
        <v>22</v>
      </c>
      <c r="N5" s="13" t="s">
        <v>15</v>
      </c>
      <c r="O5" s="13" t="s">
        <v>27</v>
      </c>
      <c r="P5" s="76"/>
      <c r="Q5" s="13" t="s">
        <v>13</v>
      </c>
      <c r="R5" s="13" t="s">
        <v>14</v>
      </c>
      <c r="S5" s="13" t="s">
        <v>15</v>
      </c>
      <c r="T5" s="13" t="s">
        <v>27</v>
      </c>
      <c r="U5" s="80"/>
      <c r="V5" s="14" t="s">
        <v>21</v>
      </c>
      <c r="W5" s="14" t="s">
        <v>22</v>
      </c>
      <c r="X5" s="14" t="s">
        <v>15</v>
      </c>
      <c r="Y5" s="13" t="s">
        <v>27</v>
      </c>
      <c r="Z5" s="13" t="s">
        <v>21</v>
      </c>
      <c r="AA5" s="13" t="s">
        <v>22</v>
      </c>
      <c r="AB5" s="13" t="s">
        <v>15</v>
      </c>
      <c r="AC5" s="13" t="s">
        <v>27</v>
      </c>
      <c r="AD5" s="14" t="s">
        <v>21</v>
      </c>
      <c r="AE5" s="14" t="s">
        <v>22</v>
      </c>
      <c r="AF5" s="14" t="s">
        <v>15</v>
      </c>
      <c r="AG5" s="13" t="s">
        <v>27</v>
      </c>
      <c r="AH5" s="57" t="s">
        <v>4</v>
      </c>
      <c r="AI5" s="14" t="s">
        <v>21</v>
      </c>
      <c r="AJ5" s="14" t="s">
        <v>22</v>
      </c>
      <c r="AK5" s="14" t="s">
        <v>15</v>
      </c>
      <c r="AL5" s="13" t="s">
        <v>27</v>
      </c>
      <c r="AM5" s="57" t="s">
        <v>4</v>
      </c>
      <c r="AN5" s="68"/>
      <c r="AO5" s="14" t="s">
        <v>21</v>
      </c>
      <c r="AP5" s="14" t="s">
        <v>22</v>
      </c>
      <c r="AQ5" s="14" t="s">
        <v>15</v>
      </c>
      <c r="AR5" s="13" t="s">
        <v>27</v>
      </c>
      <c r="AS5" s="57" t="s">
        <v>4</v>
      </c>
    </row>
    <row r="6" spans="1:45" s="9" customFormat="1" ht="44.25" customHeight="1">
      <c r="A6" s="90"/>
      <c r="B6" s="68"/>
      <c r="C6" s="93"/>
      <c r="D6" s="13" t="s">
        <v>9</v>
      </c>
      <c r="E6" s="13" t="s">
        <v>9</v>
      </c>
      <c r="F6" s="13" t="s">
        <v>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5"/>
      <c r="V6" s="15"/>
      <c r="W6" s="16"/>
      <c r="X6" s="16"/>
      <c r="Y6" s="16"/>
      <c r="Z6" s="17"/>
      <c r="AA6" s="56"/>
      <c r="AB6" s="56"/>
      <c r="AC6" s="56"/>
      <c r="AD6" s="13" t="s">
        <v>10</v>
      </c>
      <c r="AE6" s="13" t="s">
        <v>10</v>
      </c>
      <c r="AF6" s="13" t="s">
        <v>10</v>
      </c>
      <c r="AG6" s="13" t="s">
        <v>10</v>
      </c>
      <c r="AH6" s="13" t="s">
        <v>10</v>
      </c>
      <c r="AI6" s="13" t="s">
        <v>10</v>
      </c>
      <c r="AJ6" s="13" t="s">
        <v>10</v>
      </c>
      <c r="AK6" s="13" t="s">
        <v>10</v>
      </c>
      <c r="AL6" s="13" t="s">
        <v>10</v>
      </c>
      <c r="AM6" s="13" t="s">
        <v>10</v>
      </c>
      <c r="AN6" s="68"/>
      <c r="AO6" s="13" t="s">
        <v>10</v>
      </c>
      <c r="AP6" s="13" t="s">
        <v>10</v>
      </c>
      <c r="AQ6" s="13" t="s">
        <v>10</v>
      </c>
      <c r="AR6" s="13" t="s">
        <v>10</v>
      </c>
      <c r="AS6" s="13" t="s">
        <v>10</v>
      </c>
    </row>
    <row r="7" spans="1:45" s="27" customFormat="1" ht="30" customHeight="1">
      <c r="A7" s="18">
        <v>1</v>
      </c>
      <c r="B7" s="19" t="s">
        <v>1</v>
      </c>
      <c r="C7" s="20">
        <v>12</v>
      </c>
      <c r="D7" s="59">
        <v>11</v>
      </c>
      <c r="E7" s="59">
        <v>70</v>
      </c>
      <c r="F7" s="59">
        <v>2</v>
      </c>
      <c r="G7" s="60"/>
      <c r="H7" s="21">
        <v>113.43</v>
      </c>
      <c r="I7" s="21">
        <v>123.52</v>
      </c>
      <c r="J7" s="21">
        <v>123.52</v>
      </c>
      <c r="K7" s="21"/>
      <c r="L7" s="21">
        <v>90</v>
      </c>
      <c r="M7" s="21">
        <v>90</v>
      </c>
      <c r="N7" s="21"/>
      <c r="O7" s="21"/>
      <c r="P7" s="22">
        <v>75</v>
      </c>
      <c r="Q7" s="23">
        <f>ROUND(H7*247*P7/100,0)</f>
        <v>21013</v>
      </c>
      <c r="R7" s="23">
        <f>ROUND(I7*247*P7/100,0)</f>
        <v>22882</v>
      </c>
      <c r="S7" s="23">
        <f>ROUND(J7*247*P7/100,0)</f>
        <v>22882</v>
      </c>
      <c r="T7" s="23">
        <f>ROUND(K7*P7/100*247,1)</f>
        <v>0</v>
      </c>
      <c r="U7" s="23">
        <v>21013</v>
      </c>
      <c r="V7" s="24">
        <f>ROUND(Q7/U7,3)</f>
        <v>1</v>
      </c>
      <c r="W7" s="24">
        <f>ROUND(R7/U7,3)</f>
        <v>1.089</v>
      </c>
      <c r="X7" s="24">
        <f>ROUND(S7/U7,3)</f>
        <v>1.089</v>
      </c>
      <c r="Y7" s="24">
        <f>ROUND(T7/U7,3)</f>
        <v>0</v>
      </c>
      <c r="Z7" s="23">
        <f>ROUND(H7*247*P7/100,0)</f>
        <v>21013</v>
      </c>
      <c r="AA7" s="23">
        <f>ROUND(I7*247*P7/100,0)</f>
        <v>22882</v>
      </c>
      <c r="AB7" s="23">
        <f>ROUND(J7*247*P7/100,0)</f>
        <v>22882</v>
      </c>
      <c r="AC7" s="23">
        <f>ROUND(K7*247*P7/100,1)</f>
        <v>0</v>
      </c>
      <c r="AD7" s="25">
        <f aca="true" t="shared" si="0" ref="AD7:AF8">ROUND(D7*Z7/1000,1)</f>
        <v>231.1</v>
      </c>
      <c r="AE7" s="25">
        <f t="shared" si="0"/>
        <v>1601.7</v>
      </c>
      <c r="AF7" s="25">
        <f t="shared" si="0"/>
        <v>45.8</v>
      </c>
      <c r="AG7" s="25">
        <f>ROUND(AC7*G7/1000,1)</f>
        <v>0</v>
      </c>
      <c r="AH7" s="25">
        <f>SUM(AD7:AG7)</f>
        <v>1878.6</v>
      </c>
      <c r="AI7" s="25">
        <f>ROUND(AD7-D7*L7/1000*247*P7/100,1)</f>
        <v>47.7</v>
      </c>
      <c r="AJ7" s="25">
        <f>ROUND(AE7-E7*L7*247*P7/100/1000,1)</f>
        <v>434.6</v>
      </c>
      <c r="AK7" s="25">
        <f>ROUND(AF7-F7*J7*247*P7/100/1000,1)</f>
        <v>0</v>
      </c>
      <c r="AL7" s="25">
        <v>0</v>
      </c>
      <c r="AM7" s="25">
        <f>SUM(AI7:AL7)</f>
        <v>482.3</v>
      </c>
      <c r="AN7" s="26">
        <v>1.044</v>
      </c>
      <c r="AO7" s="25">
        <f>ROUND(AI7*AN7,1)</f>
        <v>49.8</v>
      </c>
      <c r="AP7" s="25">
        <f>ROUND(AJ7*AN7,1)+0.1</f>
        <v>453.8</v>
      </c>
      <c r="AQ7" s="25">
        <f>ROUND(AK7*AN7,1)</f>
        <v>0</v>
      </c>
      <c r="AR7" s="25">
        <f>ROUND(AL7*AN7,1)</f>
        <v>0</v>
      </c>
      <c r="AS7" s="25">
        <f>SUM(AO7:AQ7)</f>
        <v>503.6</v>
      </c>
    </row>
    <row r="8" spans="1:45" s="27" customFormat="1" ht="54.75" customHeight="1">
      <c r="A8" s="28">
        <v>2</v>
      </c>
      <c r="B8" s="29" t="s">
        <v>2</v>
      </c>
      <c r="C8" s="30">
        <v>9</v>
      </c>
      <c r="D8" s="61"/>
      <c r="E8" s="61">
        <v>5</v>
      </c>
      <c r="F8" s="61">
        <v>1</v>
      </c>
      <c r="G8" s="61"/>
      <c r="H8" s="53"/>
      <c r="I8" s="53">
        <v>92.03</v>
      </c>
      <c r="J8" s="53">
        <v>92.03</v>
      </c>
      <c r="K8" s="53"/>
      <c r="L8" s="53"/>
      <c r="M8" s="53">
        <v>80</v>
      </c>
      <c r="N8" s="53"/>
      <c r="O8" s="53"/>
      <c r="P8" s="22">
        <v>75</v>
      </c>
      <c r="Q8" s="52">
        <f>ROUND(H8*247*P8/100,0)</f>
        <v>0</v>
      </c>
      <c r="R8" s="52">
        <f>ROUND(I8*247*P8/100,0)</f>
        <v>17049</v>
      </c>
      <c r="S8" s="52">
        <f>ROUND(J8*247*P8/100,0)</f>
        <v>17049</v>
      </c>
      <c r="T8" s="23">
        <f>ROUND(K8*P8/100*247,1)</f>
        <v>0</v>
      </c>
      <c r="U8" s="52">
        <v>17049</v>
      </c>
      <c r="V8" s="24">
        <f>ROUND(Q8/U8,3)</f>
        <v>0</v>
      </c>
      <c r="W8" s="24">
        <f>ROUND(R8/U8,3)</f>
        <v>1</v>
      </c>
      <c r="X8" s="24">
        <f>ROUND(S8/U8,3)</f>
        <v>1</v>
      </c>
      <c r="Y8" s="24">
        <f>ROUND(T8/U8,3)</f>
        <v>0</v>
      </c>
      <c r="Z8" s="52">
        <f>ROUND(H8*247*P8/100,0)</f>
        <v>0</v>
      </c>
      <c r="AA8" s="52">
        <f>ROUND(I8*247*P8/100,0)</f>
        <v>17049</v>
      </c>
      <c r="AB8" s="52">
        <f>ROUND(J8*247*P8/100,0)</f>
        <v>17049</v>
      </c>
      <c r="AC8" s="23">
        <f>ROUND(K8*247*P8/100,1)</f>
        <v>0</v>
      </c>
      <c r="AD8" s="25">
        <f t="shared" si="0"/>
        <v>0</v>
      </c>
      <c r="AE8" s="25">
        <f t="shared" si="0"/>
        <v>85.2</v>
      </c>
      <c r="AF8" s="25">
        <f t="shared" si="0"/>
        <v>17</v>
      </c>
      <c r="AG8" s="25">
        <f>ROUND(AC8*G8/1000,1)</f>
        <v>0</v>
      </c>
      <c r="AH8" s="25">
        <f>SUM(AD8:AG8)</f>
        <v>102.2</v>
      </c>
      <c r="AI8" s="31">
        <f>ROUND(AD8-D8*L8/1000*247*P8/100,1)</f>
        <v>0</v>
      </c>
      <c r="AJ8" s="25">
        <f>ROUND(AE8-E8*M8*247*P8/100/1000,1)</f>
        <v>11.1</v>
      </c>
      <c r="AK8" s="25">
        <f>ROUND(AF8-F8*J8*247*P8/100/1000,1)</f>
        <v>0</v>
      </c>
      <c r="AL8" s="31">
        <v>0</v>
      </c>
      <c r="AM8" s="25">
        <f>SUM(AI8:AL8)</f>
        <v>11.1</v>
      </c>
      <c r="AN8" s="26">
        <v>3.126</v>
      </c>
      <c r="AO8" s="31">
        <f>ROUND(AI8*AN8,1)</f>
        <v>0</v>
      </c>
      <c r="AP8" s="25">
        <f>ROUND(AJ8*AN8,1)</f>
        <v>34.7</v>
      </c>
      <c r="AQ8" s="31">
        <v>0</v>
      </c>
      <c r="AR8" s="25">
        <f>ROUND(AL8*AN8,1)</f>
        <v>0</v>
      </c>
      <c r="AS8" s="31">
        <f>SUM(AO8:AQ8)</f>
        <v>34.7</v>
      </c>
    </row>
    <row r="9" spans="1:45" s="27" customFormat="1" ht="18.75">
      <c r="A9" s="32"/>
      <c r="B9" s="33" t="s">
        <v>11</v>
      </c>
      <c r="C9" s="34"/>
      <c r="D9" s="35">
        <f>SUM(D7:D8)</f>
        <v>11</v>
      </c>
      <c r="E9" s="35">
        <f>SUM(E7:E8)</f>
        <v>75</v>
      </c>
      <c r="F9" s="35">
        <f>SUM(F7:F8)</f>
        <v>3</v>
      </c>
      <c r="G9" s="35">
        <f>SUM(G7:G8)</f>
        <v>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3"/>
      <c r="U9" s="35"/>
      <c r="V9" s="36"/>
      <c r="W9" s="36"/>
      <c r="X9" s="36"/>
      <c r="Y9" s="36"/>
      <c r="Z9" s="35"/>
      <c r="AA9" s="35"/>
      <c r="AB9" s="35"/>
      <c r="AC9" s="35"/>
      <c r="AD9" s="25">
        <f aca="true" t="shared" si="1" ref="AD9:AM9">SUM(AD7:AD8)</f>
        <v>231.1</v>
      </c>
      <c r="AE9" s="25">
        <f t="shared" si="1"/>
        <v>1686.9</v>
      </c>
      <c r="AF9" s="25">
        <f t="shared" si="1"/>
        <v>62.8</v>
      </c>
      <c r="AG9" s="25">
        <f t="shared" si="1"/>
        <v>0</v>
      </c>
      <c r="AH9" s="25">
        <f t="shared" si="1"/>
        <v>1980.8</v>
      </c>
      <c r="AI9" s="25">
        <f t="shared" si="1"/>
        <v>47.7</v>
      </c>
      <c r="AJ9" s="25">
        <f t="shared" si="1"/>
        <v>445.70000000000005</v>
      </c>
      <c r="AK9" s="25">
        <f t="shared" si="1"/>
        <v>0</v>
      </c>
      <c r="AL9" s="25">
        <f t="shared" si="1"/>
        <v>0</v>
      </c>
      <c r="AM9" s="25">
        <f t="shared" si="1"/>
        <v>493.40000000000003</v>
      </c>
      <c r="AN9" s="25"/>
      <c r="AO9" s="25">
        <f>SUM(AO7:AO8)</f>
        <v>49.8</v>
      </c>
      <c r="AP9" s="25">
        <f>SUM(AP7:AP8)</f>
        <v>488.5</v>
      </c>
      <c r="AQ9" s="25">
        <f>SUM(AQ7:AQ8)</f>
        <v>0</v>
      </c>
      <c r="AR9" s="25">
        <f>SUM(AR7:AR8)</f>
        <v>0</v>
      </c>
      <c r="AS9" s="25">
        <f>SUM(AS7:AS8)</f>
        <v>538.3000000000001</v>
      </c>
    </row>
    <row r="10" spans="1:45" ht="18" customHeight="1">
      <c r="A10" s="37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9"/>
      <c r="X10" s="39"/>
      <c r="Y10" s="39"/>
      <c r="Z10" s="39"/>
      <c r="AA10" s="39"/>
      <c r="AB10" s="39"/>
      <c r="AC10" s="39"/>
      <c r="AH10" s="40"/>
      <c r="AM10" s="55"/>
      <c r="AS10" s="55"/>
    </row>
    <row r="11" spans="1:39" ht="18.75">
      <c r="A11" s="41"/>
      <c r="B11" s="42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H11" s="55"/>
      <c r="AM11" s="55"/>
    </row>
    <row r="12" spans="1:29" ht="18.75">
      <c r="A12" s="41"/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8.75">
      <c r="A13" s="41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8.75">
      <c r="A14" s="41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8.75">
      <c r="A15" s="41"/>
      <c r="B15" s="44"/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8.75">
      <c r="A16" s="41"/>
      <c r="B16" s="44"/>
      <c r="C16" s="4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6.5" customHeight="1">
      <c r="A17" s="41"/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8.75">
      <c r="A18" s="41"/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8.75">
      <c r="A19" s="41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8.75">
      <c r="A20" s="41"/>
      <c r="B20" s="42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8.75">
      <c r="A21" s="41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8.75">
      <c r="A22" s="41"/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8.75">
      <c r="A23" s="41"/>
      <c r="B23" s="45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36" s="47" customFormat="1" ht="16.5" customHeight="1">
      <c r="A24" s="73"/>
      <c r="B24" s="73"/>
      <c r="C24" s="73"/>
      <c r="D24" s="73"/>
      <c r="E24" s="73"/>
      <c r="F24" s="73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I24" s="48"/>
      <c r="AJ24" s="48"/>
    </row>
    <row r="25" spans="1:29" ht="18.75">
      <c r="A25" s="41"/>
      <c r="B25" s="44"/>
      <c r="C25" s="4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8.75">
      <c r="A26" s="41"/>
      <c r="B26" s="44"/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8.75">
      <c r="A27" s="41"/>
      <c r="B27" s="44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8.75">
      <c r="A28" s="41"/>
      <c r="B28" s="44"/>
      <c r="C28" s="4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8" customHeight="1">
      <c r="A29" s="41"/>
      <c r="B29" s="44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8.75">
      <c r="A30" s="41"/>
      <c r="B30" s="44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8.75">
      <c r="A31" s="41"/>
      <c r="B31" s="44"/>
      <c r="C31" s="4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8.75">
      <c r="A32" s="41"/>
      <c r="B32" s="44"/>
      <c r="C32" s="4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8.75">
      <c r="A33" s="41"/>
      <c r="B33" s="44"/>
      <c r="C33" s="4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8.75">
      <c r="A34" s="41"/>
      <c r="B34" s="44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8.75">
      <c r="A35" s="41"/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8.75">
      <c r="A36" s="41"/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8.75">
      <c r="A37" s="41"/>
      <c r="B37" s="42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8.75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8.75">
      <c r="A39" s="41"/>
      <c r="B39" s="42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18.75">
      <c r="A40" s="41"/>
      <c r="B40" s="4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ht="18.75">
      <c r="A41" s="41"/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1:29" ht="18.75">
      <c r="A42" s="41"/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1:29" ht="18.75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1:29" ht="18.75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8.75">
      <c r="A45" s="41"/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ht="18.75">
      <c r="A46" s="41"/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ht="18.75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ht="18.75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ht="18.75">
      <c r="A49" s="41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18.75">
      <c r="A50" s="41"/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</row>
    <row r="51" spans="1:29" ht="18.75">
      <c r="A51" s="41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ht="18.75">
      <c r="A52" s="41"/>
      <c r="B52" s="42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ht="18.75">
      <c r="A53" s="41"/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ht="18.75">
      <c r="A54" s="41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ht="18.75">
      <c r="A55" s="41"/>
      <c r="B55" s="4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18.75">
      <c r="A56" s="41"/>
      <c r="B56" s="42"/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8.75">
      <c r="A57" s="41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ht="18.75">
      <c r="A58" s="4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18.75">
      <c r="A59" s="41"/>
      <c r="B59" s="42"/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18.75">
      <c r="A60" s="41"/>
      <c r="B60" s="42"/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ht="18.75">
      <c r="A61" s="41"/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18.75">
      <c r="A62" s="41"/>
      <c r="B62" s="42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 ht="18.75">
      <c r="A63" s="41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 ht="18.75">
      <c r="A64" s="41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18.75">
      <c r="A65" s="41"/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18.75">
      <c r="A66" s="41"/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18.75">
      <c r="A67" s="41"/>
      <c r="B67" s="42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18.75">
      <c r="A68" s="41"/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18.75">
      <c r="A69" s="49"/>
      <c r="B69" s="3"/>
      <c r="C69" s="3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8.75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8.75">
      <c r="A71" s="49"/>
      <c r="B71" s="49"/>
      <c r="C71" s="49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</row>
  </sheetData>
  <sheetProtection/>
  <mergeCells count="19">
    <mergeCell ref="Z3:AC4"/>
    <mergeCell ref="AD3:AH3"/>
    <mergeCell ref="C2:N2"/>
    <mergeCell ref="A3:A6"/>
    <mergeCell ref="B3:B4"/>
    <mergeCell ref="C3:C6"/>
    <mergeCell ref="D3:G3"/>
    <mergeCell ref="H3:K4"/>
    <mergeCell ref="L3:O4"/>
    <mergeCell ref="AI3:AM4"/>
    <mergeCell ref="AN3:AN6"/>
    <mergeCell ref="AO3:AS4"/>
    <mergeCell ref="D4:G4"/>
    <mergeCell ref="B5:B6"/>
    <mergeCell ref="A24:F24"/>
    <mergeCell ref="P3:P5"/>
    <mergeCell ref="Q3:T4"/>
    <mergeCell ref="U3:U5"/>
    <mergeCell ref="V3:Y4"/>
  </mergeCells>
  <printOptions horizontalCentered="1"/>
  <pageMargins left="0.3937007874015748" right="0" top="0.5905511811023623" bottom="0" header="0" footer="0"/>
  <pageSetup horizontalDpi="600" verticalDpi="600" orientation="landscape" paperSize="9" scale="38" r:id="rId1"/>
  <colBreaks count="2" manualBreakCount="2">
    <brk id="15" max="8" man="1"/>
    <brk id="29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2023-05-26T11:29:56Z</dcterms:modified>
  <cp:category/>
  <cp:version/>
  <cp:contentType/>
  <cp:contentStatus/>
</cp:coreProperties>
</file>