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СВОД" sheetId="1" r:id="rId1"/>
  </sheets>
  <externalReferences>
    <externalReference r:id="rId2"/>
  </externalReferences>
  <definedNames>
    <definedName name="Z_4059E37F_BA3B_4ED6_A3DF_E776967377D0_.wvu.PrintArea" localSheetId="0" hidden="1">СВОД!$A$1:$R$79</definedName>
    <definedName name="Z_4059E37F_BA3B_4ED6_A3DF_E776967377D0_.wvu.PrintTitles" localSheetId="0" hidden="1">СВОД!$6:$10</definedName>
    <definedName name="_xlnm.Print_Titles" localSheetId="0">СВОД!$6:$10</definedName>
    <definedName name="_xlnm.Print_Area" localSheetId="0">СВОД!$A$1:$R$79</definedName>
  </definedNames>
  <calcPr calcId="124519"/>
</workbook>
</file>

<file path=xl/calcChain.xml><?xml version="1.0" encoding="utf-8"?>
<calcChain xmlns="http://schemas.openxmlformats.org/spreadsheetml/2006/main">
  <c r="R77" i="1"/>
  <c r="Q77"/>
  <c r="P77"/>
  <c r="O77"/>
  <c r="N77"/>
  <c r="I77"/>
  <c r="G77"/>
  <c r="D77"/>
  <c r="R76"/>
  <c r="Q76"/>
  <c r="P76"/>
  <c r="O76"/>
  <c r="N76"/>
  <c r="I76"/>
  <c r="D76"/>
  <c r="R75"/>
  <c r="Q75"/>
  <c r="P75"/>
  <c r="O75"/>
  <c r="N75"/>
  <c r="L75"/>
  <c r="I75"/>
  <c r="G75"/>
  <c r="D75"/>
  <c r="R74"/>
  <c r="Q74"/>
  <c r="P74"/>
  <c r="O74"/>
  <c r="N74"/>
  <c r="M74"/>
  <c r="L74"/>
  <c r="K74"/>
  <c r="J74"/>
  <c r="I74"/>
  <c r="H74"/>
  <c r="G74"/>
  <c r="F74"/>
  <c r="E74"/>
  <c r="D74"/>
  <c r="R73"/>
  <c r="Q73"/>
  <c r="P73"/>
  <c r="O73"/>
  <c r="N73"/>
  <c r="I73"/>
  <c r="D73"/>
  <c r="R72"/>
  <c r="Q72"/>
  <c r="P72"/>
  <c r="O72"/>
  <c r="N72"/>
  <c r="L72"/>
  <c r="I72"/>
  <c r="D72"/>
  <c r="R71"/>
  <c r="Q71"/>
  <c r="P71"/>
  <c r="O71"/>
  <c r="N71"/>
  <c r="M71"/>
  <c r="L71"/>
  <c r="K71"/>
  <c r="J71"/>
  <c r="I71"/>
  <c r="H71"/>
  <c r="G71"/>
  <c r="F71"/>
  <c r="E71"/>
  <c r="D71"/>
  <c r="R70"/>
  <c r="Q70"/>
  <c r="P70"/>
  <c r="O70"/>
  <c r="N70"/>
  <c r="I70"/>
  <c r="D70"/>
  <c r="R69"/>
  <c r="Q69"/>
  <c r="P69"/>
  <c r="O69"/>
  <c r="N69"/>
  <c r="I69"/>
  <c r="D69"/>
  <c r="R68"/>
  <c r="Q68"/>
  <c r="P68"/>
  <c r="O68"/>
  <c r="N68"/>
  <c r="M68"/>
  <c r="L68"/>
  <c r="K68"/>
  <c r="J68"/>
  <c r="I68"/>
  <c r="H68"/>
  <c r="G68"/>
  <c r="F68"/>
  <c r="E68"/>
  <c r="D68"/>
  <c r="R67"/>
  <c r="Q67"/>
  <c r="P67"/>
  <c r="O67"/>
  <c r="N67"/>
  <c r="I67"/>
  <c r="D67"/>
  <c r="R66"/>
  <c r="Q66"/>
  <c r="P66"/>
  <c r="O66"/>
  <c r="N66"/>
  <c r="I66"/>
  <c r="D66"/>
  <c r="R65"/>
  <c r="Q65"/>
  <c r="P65"/>
  <c r="O65"/>
  <c r="N65"/>
  <c r="M65"/>
  <c r="L65"/>
  <c r="K65"/>
  <c r="J65"/>
  <c r="I65"/>
  <c r="H65"/>
  <c r="G65"/>
  <c r="F65"/>
  <c r="E65"/>
  <c r="D65"/>
  <c r="R64"/>
  <c r="Q64"/>
  <c r="P64"/>
  <c r="O64"/>
  <c r="N64"/>
  <c r="I64"/>
  <c r="D64"/>
  <c r="R63"/>
  <c r="Q63"/>
  <c r="P63"/>
  <c r="O63"/>
  <c r="N63"/>
  <c r="I63"/>
  <c r="D63"/>
  <c r="R62"/>
  <c r="Q62"/>
  <c r="P62"/>
  <c r="O62"/>
  <c r="N62"/>
  <c r="M62"/>
  <c r="L62"/>
  <c r="K62"/>
  <c r="J62"/>
  <c r="I62"/>
  <c r="H62"/>
  <c r="G62"/>
  <c r="F62"/>
  <c r="E62"/>
  <c r="D62"/>
  <c r="R61"/>
  <c r="Q61"/>
  <c r="P61"/>
  <c r="O61"/>
  <c r="N61"/>
  <c r="I61"/>
  <c r="G61"/>
  <c r="D61"/>
  <c r="R60"/>
  <c r="Q60"/>
  <c r="P60"/>
  <c r="O60"/>
  <c r="N60"/>
  <c r="I60"/>
  <c r="G60"/>
  <c r="D60"/>
  <c r="R59"/>
  <c r="Q59"/>
  <c r="P59"/>
  <c r="O59"/>
  <c r="N59"/>
  <c r="M59"/>
  <c r="L59"/>
  <c r="K59"/>
  <c r="J59"/>
  <c r="I59"/>
  <c r="H59"/>
  <c r="G59"/>
  <c r="F59"/>
  <c r="E59"/>
  <c r="D59"/>
  <c r="R58"/>
  <c r="Q58"/>
  <c r="P58"/>
  <c r="O58"/>
  <c r="N58"/>
  <c r="I58"/>
  <c r="D58"/>
  <c r="R57"/>
  <c r="Q57"/>
  <c r="P57"/>
  <c r="O57"/>
  <c r="N57"/>
  <c r="M57"/>
  <c r="L57"/>
  <c r="K57"/>
  <c r="J57"/>
  <c r="I57"/>
  <c r="D57"/>
  <c r="R56"/>
  <c r="Q56"/>
  <c r="P56"/>
  <c r="O56"/>
  <c r="N56"/>
  <c r="L56"/>
  <c r="I56"/>
  <c r="D56"/>
  <c r="R55"/>
  <c r="Q55"/>
  <c r="P55"/>
  <c r="O55"/>
  <c r="N55"/>
  <c r="L55"/>
  <c r="I55"/>
  <c r="D55"/>
  <c r="R54"/>
  <c r="Q54"/>
  <c r="P54"/>
  <c r="O54"/>
  <c r="N54"/>
  <c r="M54"/>
  <c r="L54"/>
  <c r="K54"/>
  <c r="J54"/>
  <c r="I54"/>
  <c r="H54"/>
  <c r="G54"/>
  <c r="F54"/>
  <c r="E54"/>
  <c r="D54"/>
  <c r="R53"/>
  <c r="Q53"/>
  <c r="P53"/>
  <c r="O53"/>
  <c r="N53"/>
  <c r="I53"/>
  <c r="D53"/>
  <c r="R52"/>
  <c r="Q52"/>
  <c r="P52"/>
  <c r="O52"/>
  <c r="N52"/>
  <c r="I52"/>
  <c r="E52"/>
  <c r="D52"/>
  <c r="R51"/>
  <c r="Q51"/>
  <c r="P51"/>
  <c r="O51"/>
  <c r="N51"/>
  <c r="I51"/>
  <c r="D51"/>
  <c r="R50"/>
  <c r="Q50"/>
  <c r="P50"/>
  <c r="O50"/>
  <c r="N50"/>
  <c r="I50"/>
  <c r="D50"/>
  <c r="R49"/>
  <c r="Q49"/>
  <c r="P49"/>
  <c r="O49"/>
  <c r="N49"/>
  <c r="L49"/>
  <c r="I49"/>
  <c r="D49"/>
  <c r="R48"/>
  <c r="Q48"/>
  <c r="P48"/>
  <c r="O48"/>
  <c r="N48"/>
  <c r="I48"/>
  <c r="E48"/>
  <c r="D48"/>
  <c r="R47"/>
  <c r="Q47"/>
  <c r="P47"/>
  <c r="O47"/>
  <c r="N47"/>
  <c r="I47"/>
  <c r="G47"/>
  <c r="D47"/>
  <c r="R46"/>
  <c r="Q46"/>
  <c r="P46"/>
  <c r="O46"/>
  <c r="N46"/>
  <c r="I46"/>
  <c r="G46"/>
  <c r="D46"/>
  <c r="R45"/>
  <c r="Q45"/>
  <c r="P45"/>
  <c r="O45"/>
  <c r="N45"/>
  <c r="M45"/>
  <c r="L45"/>
  <c r="K45"/>
  <c r="J45"/>
  <c r="I45"/>
  <c r="H45"/>
  <c r="G45"/>
  <c r="F45"/>
  <c r="E45"/>
  <c r="D45"/>
  <c r="R44"/>
  <c r="Q44"/>
  <c r="P44"/>
  <c r="O44"/>
  <c r="N44"/>
  <c r="I44"/>
  <c r="D44"/>
  <c r="R43"/>
  <c r="Q43"/>
  <c r="P43"/>
  <c r="O43"/>
  <c r="N43"/>
  <c r="I43"/>
  <c r="D43"/>
  <c r="R42"/>
  <c r="Q42"/>
  <c r="P42"/>
  <c r="O42"/>
  <c r="N42"/>
  <c r="I42"/>
  <c r="D42"/>
  <c r="R41"/>
  <c r="Q41"/>
  <c r="P41"/>
  <c r="O41"/>
  <c r="N41"/>
  <c r="L41"/>
  <c r="I41"/>
  <c r="D41"/>
  <c r="R40"/>
  <c r="Q40"/>
  <c r="P40"/>
  <c r="O40"/>
  <c r="N40"/>
  <c r="M40"/>
  <c r="L40"/>
  <c r="K40"/>
  <c r="J40"/>
  <c r="I40"/>
  <c r="H40"/>
  <c r="G40"/>
  <c r="F40"/>
  <c r="E40"/>
  <c r="D40"/>
  <c r="Q39"/>
  <c r="N39"/>
  <c r="I39"/>
  <c r="D39"/>
  <c r="R38"/>
  <c r="Q38"/>
  <c r="P38"/>
  <c r="O38"/>
  <c r="N38"/>
  <c r="I38"/>
  <c r="D38"/>
  <c r="R37"/>
  <c r="Q37"/>
  <c r="P37"/>
  <c r="O37"/>
  <c r="N37"/>
  <c r="I37"/>
  <c r="D37"/>
  <c r="R36"/>
  <c r="Q36"/>
  <c r="P36"/>
  <c r="O36"/>
  <c r="N36"/>
  <c r="I36"/>
  <c r="D36"/>
  <c r="R35"/>
  <c r="Q35"/>
  <c r="P35"/>
  <c r="O35"/>
  <c r="N35"/>
  <c r="I35"/>
  <c r="D35"/>
  <c r="R34"/>
  <c r="Q34"/>
  <c r="P34"/>
  <c r="O34"/>
  <c r="N34"/>
  <c r="M34"/>
  <c r="L34"/>
  <c r="K34"/>
  <c r="J34"/>
  <c r="I34"/>
  <c r="H34"/>
  <c r="G34"/>
  <c r="F34"/>
  <c r="E34"/>
  <c r="D34"/>
  <c r="R33"/>
  <c r="Q33"/>
  <c r="P33"/>
  <c r="O33"/>
  <c r="N33"/>
  <c r="I33"/>
  <c r="D33"/>
  <c r="R32"/>
  <c r="Q32"/>
  <c r="P32"/>
  <c r="O32"/>
  <c r="N32"/>
  <c r="I32"/>
  <c r="D32"/>
  <c r="R31"/>
  <c r="Q31"/>
  <c r="P31"/>
  <c r="O31"/>
  <c r="N31"/>
  <c r="I31"/>
  <c r="D31"/>
  <c r="R30"/>
  <c r="Q30"/>
  <c r="P30"/>
  <c r="O30"/>
  <c r="N30"/>
  <c r="I30"/>
  <c r="D30"/>
  <c r="R29"/>
  <c r="Q29"/>
  <c r="P29"/>
  <c r="O29"/>
  <c r="N29"/>
  <c r="M29"/>
  <c r="K29"/>
  <c r="J29"/>
  <c r="I29"/>
  <c r="H29"/>
  <c r="G29"/>
  <c r="F29"/>
  <c r="E29"/>
  <c r="D29"/>
  <c r="R28"/>
  <c r="Q28"/>
  <c r="P28"/>
  <c r="O28"/>
  <c r="N28"/>
  <c r="I28"/>
  <c r="D28"/>
  <c r="R27"/>
  <c r="Q27"/>
  <c r="P27"/>
  <c r="O27"/>
  <c r="N27"/>
  <c r="I27"/>
  <c r="D27"/>
  <c r="R26"/>
  <c r="Q26"/>
  <c r="P26"/>
  <c r="O26"/>
  <c r="N26"/>
  <c r="I26"/>
  <c r="D26"/>
  <c r="R25"/>
  <c r="Q25"/>
  <c r="P25"/>
  <c r="O25"/>
  <c r="N25"/>
  <c r="M25"/>
  <c r="L25"/>
  <c r="K25"/>
  <c r="J25"/>
  <c r="I25"/>
  <c r="H25"/>
  <c r="G25"/>
  <c r="F25"/>
  <c r="E25"/>
  <c r="D25"/>
  <c r="R24"/>
  <c r="Q24"/>
  <c r="P24"/>
  <c r="O24"/>
  <c r="N24"/>
  <c r="I24"/>
  <c r="D24"/>
  <c r="R23"/>
  <c r="Q23"/>
  <c r="P23"/>
  <c r="O23"/>
  <c r="N23"/>
  <c r="I23"/>
  <c r="D23"/>
  <c r="R22"/>
  <c r="Q22"/>
  <c r="P22"/>
  <c r="O22"/>
  <c r="N22"/>
  <c r="I22"/>
  <c r="D22"/>
  <c r="R21"/>
  <c r="Q21"/>
  <c r="P21"/>
  <c r="O21"/>
  <c r="N21"/>
  <c r="M21"/>
  <c r="L21"/>
  <c r="K21"/>
  <c r="J21"/>
  <c r="I21"/>
  <c r="H21"/>
  <c r="G21"/>
  <c r="F21"/>
  <c r="E21"/>
  <c r="D21"/>
  <c r="R20"/>
  <c r="Q20"/>
  <c r="P20"/>
  <c r="O20"/>
  <c r="N20"/>
  <c r="I20"/>
  <c r="D20"/>
  <c r="R19"/>
  <c r="Q19"/>
  <c r="P19"/>
  <c r="O19"/>
  <c r="N19"/>
  <c r="I19"/>
  <c r="D19"/>
  <c r="R18"/>
  <c r="Q18"/>
  <c r="P18"/>
  <c r="O18"/>
  <c r="N18"/>
  <c r="I18"/>
  <c r="F18"/>
  <c r="D18"/>
  <c r="R17"/>
  <c r="Q17"/>
  <c r="P17"/>
  <c r="O17"/>
  <c r="N17"/>
  <c r="M17"/>
  <c r="L17"/>
  <c r="K17"/>
  <c r="J17"/>
  <c r="I17"/>
  <c r="H17"/>
  <c r="G17"/>
  <c r="F17"/>
  <c r="E17"/>
  <c r="D17"/>
  <c r="R16"/>
  <c r="Q16"/>
  <c r="P16"/>
  <c r="O16"/>
  <c r="N16"/>
  <c r="I16"/>
  <c r="G16"/>
  <c r="D16"/>
  <c r="R15"/>
  <c r="Q15"/>
  <c r="P15"/>
  <c r="O15"/>
  <c r="N15"/>
  <c r="I15"/>
  <c r="G15"/>
  <c r="D15"/>
  <c r="R14"/>
  <c r="Q14"/>
  <c r="P14"/>
  <c r="O14"/>
  <c r="N14"/>
  <c r="M14"/>
  <c r="L14"/>
  <c r="K14"/>
  <c r="J14"/>
  <c r="I14"/>
  <c r="H14"/>
  <c r="G14"/>
  <c r="F14"/>
  <c r="E14"/>
  <c r="D14"/>
  <c r="R13"/>
  <c r="Q13"/>
  <c r="P13"/>
  <c r="O13"/>
  <c r="N13"/>
  <c r="I13"/>
  <c r="D13"/>
  <c r="R12"/>
  <c r="Q12"/>
  <c r="P12"/>
  <c r="O12"/>
  <c r="N12"/>
  <c r="L12"/>
  <c r="I12"/>
  <c r="G12"/>
  <c r="D12"/>
  <c r="R11"/>
  <c r="Q11"/>
  <c r="P11"/>
  <c r="O11"/>
  <c r="N11"/>
  <c r="M11"/>
  <c r="L11"/>
  <c r="K11"/>
  <c r="J11"/>
  <c r="I11"/>
  <c r="H11"/>
  <c r="G11"/>
  <c r="F11"/>
  <c r="E11"/>
  <c r="D11"/>
  <c r="D78" l="1"/>
  <c r="E78"/>
  <c r="F78"/>
  <c r="G78"/>
  <c r="H78"/>
  <c r="I78"/>
  <c r="J78"/>
  <c r="K78"/>
  <c r="L78"/>
  <c r="M78"/>
  <c r="N78"/>
  <c r="O78"/>
  <c r="P78"/>
  <c r="Q78"/>
  <c r="R78"/>
</calcChain>
</file>

<file path=xl/sharedStrings.xml><?xml version="1.0" encoding="utf-8"?>
<sst xmlns="http://schemas.openxmlformats.org/spreadsheetml/2006/main" count="143" uniqueCount="128">
  <si>
    <t>Приложение к письму от ___.___.2017 № 65.06.04/_____</t>
  </si>
  <si>
    <t>Отчет о реализации муниципальной программы "Развитие образования" в 2018 году</t>
  </si>
  <si>
    <t>по состоянию на 01.07.2018 г.</t>
  </si>
  <si>
    <t>Отдел образования Администрации Белокалитвинского района</t>
  </si>
  <si>
    <t>(тыс. рублей)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</si>
  <si>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</si>
  <si>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</si>
  <si>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</si>
  <si>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</si>
  <si>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</si>
  <si>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Предусмотрено программой на 2018 год</t>
  </si>
  <si>
    <t>Исполнено (кассовые расходы)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</si>
  <si>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</si>
  <si>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</si>
  <si>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</si>
  <si>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</si>
  <si>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</si>
  <si>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</si>
  <si>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1</t>
  </si>
  <si>
    <t>Подпрограмма 1. «Развитие дошкольного образования»</t>
  </si>
  <si>
    <t xml:space="preserve">Постановление Администрации Белокалитвинского района от 15.10.2013 № 1776 </t>
  </si>
  <si>
    <t>1.1.</t>
  </si>
  <si>
    <t xml:space="preserve">Финансовое обеспечение выполнения муниципальных заданий в дошкольтных образовательных организации
</t>
  </si>
  <si>
    <t>1.2.</t>
  </si>
  <si>
    <t>Финансовое обеспечение дошкольных обазовательных организаций в части субсидий на иные цели</t>
  </si>
  <si>
    <t>1.3.</t>
  </si>
  <si>
    <t>Обеспечение безопасных условий образовательной деятельности, в том числе</t>
  </si>
  <si>
    <t>антитеррористические мероприятия</t>
  </si>
  <si>
    <t>противопожарные мероприятия</t>
  </si>
  <si>
    <t>1.4.</t>
  </si>
  <si>
    <t>Строительство и реконструкция объектов образования муниципальной собственности, включая газификацию, в том числе:</t>
  </si>
  <si>
    <t>строительство дошкольной образовательной организации на 220 мест г.Белая Калитва мкр.Заречный</t>
  </si>
  <si>
    <t>строительство дошкольной образовательной организации на 120 мест г.Белая Калитва мкр.Солнечный</t>
  </si>
  <si>
    <t>строительство дошкольной образовательной организации на 120 мест г.Белокалитвинский район Коксовское с/п</t>
  </si>
  <si>
    <t>1.5.</t>
  </si>
  <si>
    <t>Погашение кредиторской задолженности по разработке проектной документации на строительство новых детских садах, в том числе</t>
  </si>
  <si>
    <t xml:space="preserve">   строительство дошкольной образовательной организации на 220 мест г.Белая Калитва мкр.Заречный</t>
  </si>
  <si>
    <t xml:space="preserve">    строительство дошкольной образовательной организации на 120 мест г.Белая Калитва мкр.Солнечный</t>
  </si>
  <si>
    <t xml:space="preserve">    строительство дошкольной образовательной организации на 120 мест г.Белокалитвинский район Коксовское с/п</t>
  </si>
  <si>
    <t>1.6.</t>
  </si>
  <si>
    <t xml:space="preserve">Доля местного бюджета в оснащении оборудованием </t>
  </si>
  <si>
    <t>МБДОУ ДС № 36 "Красная шапочка"</t>
  </si>
  <si>
    <t>МБДОУ Д/с № 17 «Василек»</t>
  </si>
  <si>
    <t>1.7.</t>
  </si>
  <si>
    <t>Приобретение модульного детского сада, с производственно-хозяйственным и инженервным оборудованием  и производственно хозяйственным инвентарем</t>
  </si>
  <si>
    <t>МБДОУ ДС №17 "Василек"</t>
  </si>
  <si>
    <t>МБДОУ ДС №52 "Росинка"</t>
  </si>
  <si>
    <t>МБДОУ ДС №43 "Колобок"</t>
  </si>
  <si>
    <t>МБДОУ ДС №58 "Росинка"</t>
  </si>
  <si>
    <t>1.8.</t>
  </si>
  <si>
    <t xml:space="preserve">Оснащение дошкольной образовательной организации </t>
  </si>
  <si>
    <t>на 220 мест г. Белая Калитва, мкр. Заречный</t>
  </si>
  <si>
    <t>на 120 мест г. Белая Калитва, мкр. Солнечный</t>
  </si>
  <si>
    <t>1.9.</t>
  </si>
  <si>
    <t>Капитальный ремонт образовательных организаций (за исключение аварийных)</t>
  </si>
  <si>
    <t>1.10.</t>
  </si>
  <si>
    <t>Расходы связанные с расширение сети дошкольных образовательных организаций</t>
  </si>
  <si>
    <t>1.11.</t>
  </si>
  <si>
    <t>Расходы на проведение мероприятий по энер-госбережению в части замены существующих деревянных окон и наружных дверных блоков в муниципальных дошкольных образовательных организациях</t>
  </si>
  <si>
    <t>2</t>
  </si>
  <si>
    <t>Подпрограмма 2. «Развитие общего образования»</t>
  </si>
  <si>
    <t>2.1</t>
  </si>
  <si>
    <t>Финансовое обеспечение выполнения муниципальных заданий  в общеобразовательных организаций</t>
  </si>
  <si>
    <t>2.2</t>
  </si>
  <si>
    <t>Обеспечение дополнительным питанием обучающихся начальных  классов муниципальных   бюджетных общеобразовательных учреждений в части бесплатного предоставления молока</t>
  </si>
  <si>
    <t>2.3</t>
  </si>
  <si>
    <t>Всеобуч по плаванию</t>
  </si>
  <si>
    <t>2.4</t>
  </si>
  <si>
    <t>Финансовое обеспечение общеобразовательных организаций в части субсидий на иные цели</t>
  </si>
  <si>
    <t>2.5.</t>
  </si>
  <si>
    <t>Обеспечение безопасных условий образовательной деятельности, в том числе:</t>
  </si>
  <si>
    <t xml:space="preserve">антитеррористические мероприятия </t>
  </si>
  <si>
    <t>2.6.</t>
  </si>
  <si>
    <t>Расходы на приобретение аппаратно- программных комплексов доврачебной диагностики здоровья школьников</t>
  </si>
  <si>
    <t>2.7.</t>
  </si>
  <si>
    <t>Разработка проектно-сметной документации на капитальный ремонт объектов образования муниципальной собственности</t>
  </si>
  <si>
    <t>2.8.</t>
  </si>
  <si>
    <t>Перевод котельной с твердого топлива на газ МБОУ СОШ №11</t>
  </si>
  <si>
    <t>2.9.</t>
  </si>
  <si>
    <t>Расходы на проведение мероприятий по энер-госбережению в части замены существующих деревянных окон и наружных дверных блоков в муниципальных образовательных организациях</t>
  </si>
  <si>
    <t>2.10.</t>
  </si>
  <si>
    <t>Расходы на реализацию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</si>
  <si>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2.11.</t>
  </si>
  <si>
    <t>Расходы на приобретение школьных автобусов</t>
  </si>
  <si>
    <t>3</t>
  </si>
  <si>
    <t>Подпрограмма 3 .«Развитие дополнительного образования»</t>
  </si>
  <si>
    <t>3.1</t>
  </si>
  <si>
    <t xml:space="preserve">Финансовое обеспечение выполнения муниципальных заданий  в организациях дополнительного образования </t>
  </si>
  <si>
    <t>3.2.</t>
  </si>
  <si>
    <t>Финансовое обеспечение организаций дополнительного оразования в части субсидий на иные цели</t>
  </si>
  <si>
    <t>3.3</t>
  </si>
  <si>
    <t>Доведение заработной платы педагогических работников в рамках реализации Указа Президента от 07.05.2012г. №597</t>
  </si>
  <si>
    <t>из них софинансирование повышения заработной платы</t>
  </si>
  <si>
    <t>3.4</t>
  </si>
  <si>
    <t>Создание  безопасных и комфортных условий  осуществления образовательной деятельности  в организациях дополнительного образования</t>
  </si>
  <si>
    <t>3.5.</t>
  </si>
  <si>
    <t>Капитальный ремонт МБОУ ДОД ЦВР</t>
  </si>
  <si>
    <t>выполнение работ</t>
  </si>
  <si>
    <t>технадзор</t>
  </si>
  <si>
    <t>4</t>
  </si>
  <si>
    <t>Подпрограмма  4. «Обеспечение деятельности  «Центра психолого-медико-социального сопровождения»</t>
  </si>
  <si>
    <t>4.1</t>
  </si>
  <si>
    <t>Финансовое обеспечение деятельности «Центра психолого-медико-социального сопровождения»</t>
  </si>
  <si>
    <t>4.2</t>
  </si>
  <si>
    <t>Субсидии на иные цели «Центра психолого-медико-социального сопровождения»</t>
  </si>
  <si>
    <t>5.</t>
  </si>
  <si>
    <t>Подпрограмма  5. «Обеспечение деятельности   «Информационно-методического центра»</t>
  </si>
  <si>
    <t>5.1</t>
  </si>
  <si>
    <t xml:space="preserve"> Финансовое обеспечение деятельности «Информационно-методического центра»</t>
  </si>
  <si>
    <t>5.2</t>
  </si>
  <si>
    <t>Субсидии на иные цели «Информационно-методического центра»</t>
  </si>
  <si>
    <t>6.</t>
  </si>
  <si>
    <t xml:space="preserve">Подпрограмма  6. «Обеспечение деятельности  «Центра бухгалтерского обслуживания учреждений образования» </t>
  </si>
  <si>
    <t>6.1</t>
  </si>
  <si>
    <t>Финансовое обеспечение деятельности «Центра бухгалтерского обслуживания учреждений образования»</t>
  </si>
  <si>
    <t>6.2</t>
  </si>
  <si>
    <t>Субсидии на иные цели «Центра бухгалтерского обслуживания учреждений образования»</t>
  </si>
  <si>
    <t>7.</t>
  </si>
  <si>
    <t>Подпрограмма  7. «Обеспечение реализации государственной программы Белокалитвинского района «Развитие образования»</t>
  </si>
  <si>
    <t>7.1</t>
  </si>
  <si>
    <t>Обеспечение деятельности Аппарата управления</t>
  </si>
  <si>
    <t>7.2</t>
  </si>
  <si>
    <t>Диспансеризация муниципальных служащих</t>
  </si>
  <si>
    <t>7.3</t>
  </si>
  <si>
    <t>Развитие материально-технической базы</t>
  </si>
  <si>
    <t>ВСЕГО по программе "РАЗВИТИЕ ОБРАЗОВАНИЯ"</t>
  </si>
  <si>
    <t xml:space="preserve">Исполнитель: Голотвина Н.Г., Рябухина Е.Н.  </t>
  </si>
  <si>
    <t>тел. 4-15-40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</si>
</sst>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"/>
    </font>
    <font>
      <sz val="10"/>
      <color theme="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justify" vertical="top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justify" vertical="top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9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justify" vertical="top" wrapText="1"/>
    </xf>
    <xf numFmtId="164" fontId="9" fillId="0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wrapText="1"/>
    </xf>
    <xf numFmtId="164" fontId="9" fillId="0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top" wrapText="1"/>
    </xf>
    <xf numFmtId="164" fontId="9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top" wrapText="1"/>
    </xf>
    <xf numFmtId="0" fontId="9" fillId="0" borderId="2" xfId="0" applyFont="1" applyFill="1" applyBorder="1"/>
    <xf numFmtId="164" fontId="9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0" applyNumberFormat="1" applyFill="1"/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are\&#1054;&#1090;&#1095;&#1077;&#1090;&#1099;%20&#1053;&#1043;\&#1054;&#1090;&#1095;&#1077;&#1090;&#1099;%202018%20&#1075;&#1086;&#1076;\&#1050;&#1074;&#1072;&#1088;&#1090;&#1072;&#1083;&#1100;&#1085;&#1099;&#1077;%20&#1086;&#1090;&#1095;&#1077;&#1090;&#1099;%20&#1087;&#1086;%20&#1087;&#1088;&#1086;&#1075;&#1088;&#1072;&#1084;&#1084;&#1072;&#1084;\&#1054;&#1090;&#1095;&#1077;&#1090;%20&#1087;&#1086;%20&#1087;&#1088;&#1086;&#1075;&#1088;&#1072;&#1084;&#1084;&#1077;%20&#1056;&#1072;&#1079;&#1074;&#1080;&#1090;&#1080;&#1077;%20&#1086;&#1073;&#1088;&#1072;&#1079;&#1086;&#1074;&#1072;&#1085;&#1080;&#1103;\&#1054;&#1090;&#1095;&#1077;&#1090;%20&#1085;&#1072;%2001.07.2018%20-%20&#1056;&#1072;&#1079;&#1074;&#1080;&#1090;&#1080;&#1077;%20&#1086;&#1073;&#1088;&#1072;&#1079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О"/>
      <sheetName val="СОШ 7"/>
    </sheetNames>
    <sheetDataSet>
      <sheetData sheetId="0"/>
      <sheetData sheetId="1">
        <row r="12">
          <cell r="P12">
            <v>83536.800000000003</v>
          </cell>
          <cell r="Q12">
            <v>56604.5</v>
          </cell>
          <cell r="R12">
            <v>11550.6</v>
          </cell>
        </row>
        <row r="13">
          <cell r="Q13">
            <v>7813.2</v>
          </cell>
        </row>
        <row r="17">
          <cell r="P17">
            <v>55232</v>
          </cell>
          <cell r="Q17">
            <v>4643</v>
          </cell>
        </row>
        <row r="18">
          <cell r="P18">
            <v>0</v>
          </cell>
          <cell r="Q18">
            <v>0</v>
          </cell>
        </row>
        <row r="19">
          <cell r="P19">
            <v>31943</v>
          </cell>
          <cell r="Q19">
            <v>3076.5</v>
          </cell>
        </row>
        <row r="20">
          <cell r="P20">
            <v>23289</v>
          </cell>
          <cell r="Q20">
            <v>1566.5</v>
          </cell>
        </row>
        <row r="38">
          <cell r="Q38">
            <v>99</v>
          </cell>
        </row>
        <row r="39">
          <cell r="Q39">
            <v>140</v>
          </cell>
        </row>
        <row r="41">
          <cell r="P41">
            <v>292981.5</v>
          </cell>
          <cell r="Q41">
            <v>64500.800000000003</v>
          </cell>
          <cell r="R41">
            <v>358.2</v>
          </cell>
        </row>
        <row r="44">
          <cell r="Q44">
            <v>12822.2</v>
          </cell>
        </row>
        <row r="48">
          <cell r="P48">
            <v>0</v>
          </cell>
          <cell r="Q48">
            <v>0</v>
          </cell>
        </row>
        <row r="49">
          <cell r="P49">
            <v>0</v>
          </cell>
          <cell r="Q49">
            <v>0</v>
          </cell>
        </row>
        <row r="50">
          <cell r="P50">
            <v>0</v>
          </cell>
          <cell r="Q50">
            <v>0</v>
          </cell>
        </row>
        <row r="51">
          <cell r="P51">
            <v>3948.1</v>
          </cell>
          <cell r="Q51">
            <v>431.8</v>
          </cell>
        </row>
        <row r="52">
          <cell r="O52">
            <v>1876.3</v>
          </cell>
          <cell r="P52">
            <v>280.39999999999998</v>
          </cell>
        </row>
        <row r="53">
          <cell r="P53">
            <v>2629.3</v>
          </cell>
          <cell r="Q53">
            <v>167.8</v>
          </cell>
        </row>
        <row r="55">
          <cell r="P55">
            <v>0</v>
          </cell>
          <cell r="Q55">
            <v>33567</v>
          </cell>
          <cell r="R55">
            <v>559.20000000000005</v>
          </cell>
        </row>
        <row r="56">
          <cell r="Q56">
            <v>2329.8000000000002</v>
          </cell>
        </row>
        <row r="57">
          <cell r="P57">
            <v>1031.8999999999999</v>
          </cell>
          <cell r="Q57">
            <v>5986.5999999999995</v>
          </cell>
        </row>
        <row r="58">
          <cell r="P58">
            <v>1031.8999999999999</v>
          </cell>
          <cell r="Q58">
            <v>65.900000000000006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2"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6">
          <cell r="Q66">
            <v>1808.8</v>
          </cell>
          <cell r="R66">
            <v>80.400000000000006</v>
          </cell>
        </row>
        <row r="67">
          <cell r="Q67">
            <v>82</v>
          </cell>
        </row>
        <row r="69">
          <cell r="Q69">
            <v>1497.3</v>
          </cell>
          <cell r="R69">
            <v>0</v>
          </cell>
        </row>
        <row r="70">
          <cell r="Q70">
            <v>11.1</v>
          </cell>
        </row>
        <row r="72">
          <cell r="Q72">
            <v>5362.1</v>
          </cell>
          <cell r="R72">
            <v>3336.8</v>
          </cell>
        </row>
        <row r="73">
          <cell r="Q73">
            <v>48.5</v>
          </cell>
        </row>
        <row r="75">
          <cell r="P75">
            <v>1016.9</v>
          </cell>
          <cell r="Q75">
            <v>2323.4</v>
          </cell>
        </row>
        <row r="76">
          <cell r="Q76">
            <v>0</v>
          </cell>
        </row>
        <row r="77">
          <cell r="Q77">
            <v>396.09999999999991</v>
          </cell>
        </row>
      </sheetData>
      <sheetData sheetId="2">
        <row r="41">
          <cell r="P41">
            <v>7702.6</v>
          </cell>
          <cell r="Q41">
            <v>2070.9</v>
          </cell>
          <cell r="R41">
            <v>0</v>
          </cell>
        </row>
        <row r="42">
          <cell r="Q42">
            <v>424.9</v>
          </cell>
        </row>
        <row r="44">
          <cell r="Q44">
            <v>0</v>
          </cell>
        </row>
        <row r="48">
          <cell r="P48">
            <v>0</v>
          </cell>
          <cell r="Q4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2">
          <cell r="O62">
            <v>0</v>
          </cell>
          <cell r="P62">
            <v>0</v>
          </cell>
          <cell r="Q62">
            <v>0</v>
          </cell>
          <cell r="R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view="pageBreakPreview" zoomScaleSheetLayoutView="100" workbookViewId="0">
      <pane xSplit="1" ySplit="10" topLeftCell="H78" activePane="bottomRight" state="frozen"/>
      <selection pane="topRight" activeCell="B1" sqref="B1"/>
      <selection pane="bottomLeft" activeCell="A11" sqref="A11"/>
      <selection pane="bottomRight" activeCell="K83" sqref="A1:IV65536"/>
    </sheetView>
  </sheetViews>
  <sheetFormatPr defaultRowHeight="12.75"/>
  <cols>
    <col min="1" max="1" width="5.28515625" style="1" customWidth="1"/>
    <col min="2" max="2" width="32.140625" style="1" customWidth="1"/>
    <col min="3" max="3" width="21" style="1" customWidth="1"/>
    <col min="4" max="8" width="11.7109375" style="1" customWidth="1"/>
    <col min="9" max="9" width="11.85546875" style="1" customWidth="1"/>
    <col min="10" max="10" width="13.42578125" style="1" customWidth="1"/>
    <col min="11" max="11" width="11.140625" style="1" customWidth="1"/>
    <col min="12" max="12" width="10.7109375" style="1" customWidth="1"/>
    <col min="13" max="13" width="11" style="1" customWidth="1"/>
    <col min="14" max="14" width="11.5703125" style="1" customWidth="1"/>
    <col min="15" max="15" width="10" style="1" customWidth="1"/>
    <col min="16" max="16" width="11.140625" style="1" customWidth="1"/>
    <col min="17" max="17" width="10.85546875" style="1" customWidth="1"/>
    <col min="18" max="18" width="10" style="1" customWidth="1"/>
    <col min="19" max="19" width="11.5703125" style="1" bestFit="1" customWidth="1"/>
    <col min="20" max="16384" width="9.140625" style="1"/>
  </cols>
  <sheetData>
    <row r="1" spans="1:19">
      <c r="N1" s="104" t="s">
        <v>0</v>
      </c>
      <c r="O1" s="104"/>
      <c r="P1" s="104"/>
      <c r="Q1" s="104"/>
      <c r="R1" s="104"/>
    </row>
    <row r="2" spans="1:19" s="2" customFormat="1" ht="23.2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9" ht="12.75" customHeight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9" ht="24" customHeight="1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9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7" t="s">
        <v>4</v>
      </c>
      <c r="R5" s="107"/>
    </row>
    <row r="6" spans="1:19" s="4" customFormat="1" ht="19.5" customHeight="1">
      <c r="A6" s="108" t="s">
        <v>5</v>
      </c>
      <c r="B6" s="108" t="s">
        <v>6</v>
      </c>
      <c r="C6" s="108" t="s">
        <v>7</v>
      </c>
      <c r="D6" s="109" t="s">
        <v>8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1:19" s="5" customFormat="1" ht="15">
      <c r="A7" s="108"/>
      <c r="B7" s="108"/>
      <c r="C7" s="108"/>
      <c r="D7" s="99" t="s">
        <v>9</v>
      </c>
      <c r="E7" s="100"/>
      <c r="F7" s="100"/>
      <c r="G7" s="100"/>
      <c r="H7" s="101"/>
      <c r="I7" s="99" t="s">
        <v>10</v>
      </c>
      <c r="J7" s="100"/>
      <c r="K7" s="100"/>
      <c r="L7" s="100"/>
      <c r="M7" s="101"/>
      <c r="N7" s="99" t="s">
        <v>11</v>
      </c>
      <c r="O7" s="100"/>
      <c r="P7" s="100"/>
      <c r="Q7" s="100"/>
      <c r="R7" s="101"/>
    </row>
    <row r="8" spans="1:19" s="5" customFormat="1" ht="15">
      <c r="A8" s="108"/>
      <c r="B8" s="108"/>
      <c r="C8" s="108"/>
      <c r="D8" s="102" t="s">
        <v>12</v>
      </c>
      <c r="E8" s="99" t="s">
        <v>13</v>
      </c>
      <c r="F8" s="100"/>
      <c r="G8" s="100"/>
      <c r="H8" s="101"/>
      <c r="I8" s="102" t="s">
        <v>12</v>
      </c>
      <c r="J8" s="99" t="s">
        <v>13</v>
      </c>
      <c r="K8" s="100"/>
      <c r="L8" s="100"/>
      <c r="M8" s="101"/>
      <c r="N8" s="102" t="s">
        <v>12</v>
      </c>
      <c r="O8" s="99" t="s">
        <v>13</v>
      </c>
      <c r="P8" s="100"/>
      <c r="Q8" s="100"/>
      <c r="R8" s="101"/>
    </row>
    <row r="9" spans="1:19" s="5" customFormat="1" ht="31.5" customHeight="1">
      <c r="A9" s="108"/>
      <c r="B9" s="108"/>
      <c r="C9" s="108"/>
      <c r="D9" s="103"/>
      <c r="E9" s="6" t="s">
        <v>14</v>
      </c>
      <c r="F9" s="6" t="s">
        <v>15</v>
      </c>
      <c r="G9" s="6" t="s">
        <v>16</v>
      </c>
      <c r="H9" s="6" t="s">
        <v>17</v>
      </c>
      <c r="I9" s="103"/>
      <c r="J9" s="6" t="s">
        <v>14</v>
      </c>
      <c r="K9" s="6" t="s">
        <v>15</v>
      </c>
      <c r="L9" s="6" t="s">
        <v>16</v>
      </c>
      <c r="M9" s="6" t="s">
        <v>17</v>
      </c>
      <c r="N9" s="103"/>
      <c r="O9" s="6" t="s">
        <v>14</v>
      </c>
      <c r="P9" s="6" t="s">
        <v>15</v>
      </c>
      <c r="Q9" s="6" t="s">
        <v>16</v>
      </c>
      <c r="R9" s="6" t="s">
        <v>17</v>
      </c>
    </row>
    <row r="10" spans="1:19" s="5" customFormat="1" ht="10.5" customHeight="1">
      <c r="A10" s="7">
        <v>1</v>
      </c>
      <c r="B10" s="7">
        <v>2</v>
      </c>
      <c r="C10" s="7">
        <v>3</v>
      </c>
      <c r="D10" s="8">
        <v>4</v>
      </c>
      <c r="E10" s="9">
        <v>5</v>
      </c>
      <c r="F10" s="9">
        <v>6</v>
      </c>
      <c r="G10" s="9">
        <v>7</v>
      </c>
      <c r="H10" s="9">
        <v>8</v>
      </c>
      <c r="I10" s="8">
        <v>9</v>
      </c>
      <c r="J10" s="9">
        <v>10</v>
      </c>
      <c r="K10" s="9">
        <v>11</v>
      </c>
      <c r="L10" s="9">
        <v>12</v>
      </c>
      <c r="M10" s="9">
        <v>13</v>
      </c>
      <c r="N10" s="8">
        <v>14</v>
      </c>
      <c r="O10" s="9">
        <v>15</v>
      </c>
      <c r="P10" s="9">
        <v>16</v>
      </c>
      <c r="Q10" s="9">
        <v>17</v>
      </c>
      <c r="R10" s="9">
        <v>18</v>
      </c>
    </row>
    <row r="11" spans="1:19" s="14" customFormat="1" ht="33" customHeight="1">
      <c r="A11" s="10" t="s">
        <v>18</v>
      </c>
      <c r="B11" s="11" t="s">
        <v>19</v>
      </c>
      <c r="C11" s="90" t="s">
        <v>20</v>
      </c>
      <c r="D11" s="12">
        <f>E11+F11+G11+H11</f>
        <v>2882785.6</v>
      </c>
      <c r="E11" s="12">
        <f>E12+E13+E14+E17+E21+E25+E29</f>
        <v>19743.3</v>
      </c>
      <c r="F11" s="12">
        <f>F12+F13+F14+F17+F21+F25+F29+F34+F37+F38</f>
        <v>1798920.9000000001</v>
      </c>
      <c r="G11" s="12">
        <f>G12+G13+G14+G17+G21+G29+G25+G34+G37+G38+G39</f>
        <v>868695.3</v>
      </c>
      <c r="H11" s="12">
        <f>H12+H13+H14+H17+H21+H25+H29</f>
        <v>195426.1</v>
      </c>
      <c r="I11" s="12">
        <f>I12+I13+I14+I17+I21+I25+I29+I34+I38+I39</f>
        <v>446779.8</v>
      </c>
      <c r="J11" s="12">
        <f>J12+J13+J17+J34</f>
        <v>0</v>
      </c>
      <c r="K11" s="12">
        <f>K12+K13+K17+K34</f>
        <v>273129.59999999998</v>
      </c>
      <c r="L11" s="12">
        <f>L12+L13+L17+L34+L38+L39</f>
        <v>149261.5</v>
      </c>
      <c r="M11" s="12">
        <f>M12+M13+M17+M34</f>
        <v>24388.7</v>
      </c>
      <c r="N11" s="12">
        <f>N12+N13+N14+N17+N21+N22+N23+N24+N25+N29+N34+N39+N38</f>
        <v>219619.1</v>
      </c>
      <c r="O11" s="12">
        <f>O12+O13+O14+O17+O21+O22+O23+O24+O25+O29</f>
        <v>0</v>
      </c>
      <c r="P11" s="12">
        <f>P12+P13+P14+P17+P21+P22+P23+P24+P25+P29</f>
        <v>138768.79999999999</v>
      </c>
      <c r="Q11" s="12">
        <f>Q12+Q13+Q14+Q17+Q21+Q22+Q23+Q24+Q25+Q29+Q34+Q39+Q38</f>
        <v>69299.7</v>
      </c>
      <c r="R11" s="12">
        <f>R12+R13+R14+R17+R21+R22+R23+R24+R25+R29</f>
        <v>11550.6</v>
      </c>
      <c r="S11" s="13"/>
    </row>
    <row r="12" spans="1:19" s="14" customFormat="1" ht="60.75" customHeight="1">
      <c r="A12" s="15" t="s">
        <v>21</v>
      </c>
      <c r="B12" s="16" t="s">
        <v>22</v>
      </c>
      <c r="C12" s="91"/>
      <c r="D12" s="67">
        <f>E12+F12+G12+H12</f>
        <v>2136909.7000000002</v>
      </c>
      <c r="E12" s="17">
        <v>0</v>
      </c>
      <c r="F12" s="17">
        <v>1172989.2</v>
      </c>
      <c r="G12" s="17">
        <f>765572.1+2922.3</f>
        <v>768494.4</v>
      </c>
      <c r="H12" s="17">
        <v>195426.1</v>
      </c>
      <c r="I12" s="17">
        <f>J12+K12+L12+M12</f>
        <v>335638.1</v>
      </c>
      <c r="J12" s="17">
        <v>0</v>
      </c>
      <c r="K12" s="17">
        <v>187660.79999999999</v>
      </c>
      <c r="L12" s="17">
        <f>121665.2+1923.4</f>
        <v>123588.59999999999</v>
      </c>
      <c r="M12" s="17">
        <v>24388.7</v>
      </c>
      <c r="N12" s="17">
        <f>O12+P12+Q12+R12</f>
        <v>151691.9</v>
      </c>
      <c r="O12" s="17">
        <f>[1]ОО!O12+'[1]СОШ 7'!O12</f>
        <v>0</v>
      </c>
      <c r="P12" s="17">
        <f>[1]ОО!P12+'[1]СОШ 7'!P12</f>
        <v>83536.800000000003</v>
      </c>
      <c r="Q12" s="17">
        <f>[1]ОО!Q12+'[1]СОШ 7'!Q12</f>
        <v>56604.5</v>
      </c>
      <c r="R12" s="17">
        <f>[1]ОО!R12+'[1]СОШ 7'!R12</f>
        <v>11550.6</v>
      </c>
      <c r="S12" s="13"/>
    </row>
    <row r="13" spans="1:19" s="14" customFormat="1" ht="60.75" customHeight="1">
      <c r="A13" s="10" t="s">
        <v>23</v>
      </c>
      <c r="B13" s="16" t="s">
        <v>24</v>
      </c>
      <c r="C13" s="91"/>
      <c r="D13" s="34">
        <f>E13+F13+G13+H13</f>
        <v>38562.1</v>
      </c>
      <c r="E13" s="34">
        <v>0</v>
      </c>
      <c r="F13" s="34">
        <v>0</v>
      </c>
      <c r="G13" s="34">
        <v>38562.1</v>
      </c>
      <c r="H13" s="34">
        <v>0</v>
      </c>
      <c r="I13" s="34">
        <f>J13+K13+L13+M13</f>
        <v>10029.4</v>
      </c>
      <c r="J13" s="34">
        <v>0</v>
      </c>
      <c r="K13" s="34">
        <v>0</v>
      </c>
      <c r="L13" s="34">
        <v>10029.4</v>
      </c>
      <c r="M13" s="34">
        <v>0</v>
      </c>
      <c r="N13" s="17">
        <f t="shared" ref="N13:N39" si="0">O13+P13+Q13+R13</f>
        <v>7813.2</v>
      </c>
      <c r="O13" s="17">
        <f>[1]ОО!O13+'[1]СОШ 7'!O13</f>
        <v>0</v>
      </c>
      <c r="P13" s="17">
        <f>[1]ОО!P13+'[1]СОШ 7'!P13</f>
        <v>0</v>
      </c>
      <c r="Q13" s="17">
        <f>[1]ОО!Q13+'[1]СОШ 7'!Q13</f>
        <v>7813.2</v>
      </c>
      <c r="R13" s="17">
        <f>[1]ОО!R13+'[1]СОШ 7'!R13</f>
        <v>0</v>
      </c>
      <c r="S13" s="13"/>
    </row>
    <row r="14" spans="1:19" s="14" customFormat="1" ht="45">
      <c r="A14" s="92" t="s">
        <v>25</v>
      </c>
      <c r="B14" s="16" t="s">
        <v>26</v>
      </c>
      <c r="C14" s="91"/>
      <c r="D14" s="68">
        <f>E14+F14+G14+H14</f>
        <v>5143.4000000000005</v>
      </c>
      <c r="E14" s="69">
        <f>E15+E16</f>
        <v>0</v>
      </c>
      <c r="F14" s="69">
        <f>F15+F16</f>
        <v>0</v>
      </c>
      <c r="G14" s="69">
        <f>G15+G16</f>
        <v>5143.4000000000005</v>
      </c>
      <c r="H14" s="69">
        <f>H15+H16</f>
        <v>0</v>
      </c>
      <c r="I14" s="69">
        <f>J14+K14+L14+M14</f>
        <v>0</v>
      </c>
      <c r="J14" s="69">
        <f>J15+J16</f>
        <v>0</v>
      </c>
      <c r="K14" s="69">
        <f>K15+K16</f>
        <v>0</v>
      </c>
      <c r="L14" s="69">
        <f>L15+L16</f>
        <v>0</v>
      </c>
      <c r="M14" s="69">
        <f>M15+M16</f>
        <v>0</v>
      </c>
      <c r="N14" s="17">
        <f t="shared" si="0"/>
        <v>0</v>
      </c>
      <c r="O14" s="17">
        <f>[1]ОО!O14+'[1]СОШ 7'!O14</f>
        <v>0</v>
      </c>
      <c r="P14" s="17">
        <f>[1]ОО!P14+'[1]СОШ 7'!P14</f>
        <v>0</v>
      </c>
      <c r="Q14" s="17">
        <f>[1]ОО!Q14+'[1]СОШ 7'!Q14</f>
        <v>0</v>
      </c>
      <c r="R14" s="17">
        <f>[1]ОО!R14+'[1]СОШ 7'!R14</f>
        <v>0</v>
      </c>
      <c r="S14" s="13"/>
    </row>
    <row r="15" spans="1:19" s="14" customFormat="1" ht="30">
      <c r="A15" s="92"/>
      <c r="B15" s="18" t="s">
        <v>27</v>
      </c>
      <c r="C15" s="91"/>
      <c r="D15" s="68">
        <f t="shared" ref="D15:D43" si="1">E15+F15+G15+H15</f>
        <v>1865.3</v>
      </c>
      <c r="E15" s="69">
        <v>0</v>
      </c>
      <c r="F15" s="69">
        <v>0</v>
      </c>
      <c r="G15" s="69">
        <f>713.4+200+758.6+193.3</f>
        <v>1865.3</v>
      </c>
      <c r="H15" s="69">
        <v>0</v>
      </c>
      <c r="I15" s="69">
        <f t="shared" ref="I15:I23" si="2">J15+K15+L15+M15</f>
        <v>0</v>
      </c>
      <c r="J15" s="69">
        <v>0</v>
      </c>
      <c r="K15" s="69">
        <v>0</v>
      </c>
      <c r="L15" s="42">
        <v>0</v>
      </c>
      <c r="M15" s="69">
        <v>0</v>
      </c>
      <c r="N15" s="17">
        <f t="shared" si="0"/>
        <v>0</v>
      </c>
      <c r="O15" s="17">
        <f>[1]ОО!O15+'[1]СОШ 7'!O15</f>
        <v>0</v>
      </c>
      <c r="P15" s="17">
        <f>[1]ОО!P15+'[1]СОШ 7'!P15</f>
        <v>0</v>
      </c>
      <c r="Q15" s="17">
        <f>[1]ОО!Q15+'[1]СОШ 7'!Q15</f>
        <v>0</v>
      </c>
      <c r="R15" s="17">
        <f>[1]ОО!R15+'[1]СОШ 7'!R15</f>
        <v>0</v>
      </c>
      <c r="S15" s="13"/>
    </row>
    <row r="16" spans="1:19" s="14" customFormat="1" ht="15.75" customHeight="1">
      <c r="A16" s="92"/>
      <c r="B16" s="19" t="s">
        <v>28</v>
      </c>
      <c r="C16" s="91"/>
      <c r="D16" s="68">
        <f t="shared" si="1"/>
        <v>3278.1000000000004</v>
      </c>
      <c r="E16" s="69">
        <v>0</v>
      </c>
      <c r="F16" s="69">
        <v>0</v>
      </c>
      <c r="G16" s="69">
        <f>619.5+2007.3+651.3</f>
        <v>3278.1000000000004</v>
      </c>
      <c r="H16" s="69">
        <v>0</v>
      </c>
      <c r="I16" s="69">
        <f t="shared" si="2"/>
        <v>0</v>
      </c>
      <c r="J16" s="69">
        <v>0</v>
      </c>
      <c r="K16" s="69">
        <v>0</v>
      </c>
      <c r="L16" s="42">
        <v>0</v>
      </c>
      <c r="M16" s="69">
        <v>0</v>
      </c>
      <c r="N16" s="17">
        <f t="shared" si="0"/>
        <v>0</v>
      </c>
      <c r="O16" s="17">
        <f>[1]ОО!O16+'[1]СОШ 7'!O16</f>
        <v>0</v>
      </c>
      <c r="P16" s="17">
        <f>[1]ОО!P16+'[1]СОШ 7'!P16</f>
        <v>0</v>
      </c>
      <c r="Q16" s="17">
        <f>[1]ОО!Q16+'[1]СОШ 7'!Q16</f>
        <v>0</v>
      </c>
      <c r="R16" s="17">
        <f>[1]ОО!R16+'[1]СОШ 7'!R16</f>
        <v>0</v>
      </c>
      <c r="S16" s="13"/>
    </row>
    <row r="17" spans="1:19" s="14" customFormat="1" ht="72.75" customHeight="1">
      <c r="A17" s="15" t="s">
        <v>29</v>
      </c>
      <c r="B17" s="20" t="s">
        <v>30</v>
      </c>
      <c r="C17" s="91"/>
      <c r="D17" s="70">
        <f>E17+F17+G17+H17</f>
        <v>624986</v>
      </c>
      <c r="E17" s="71">
        <f>E18+E19+E20</f>
        <v>0</v>
      </c>
      <c r="F17" s="71">
        <f>F18+F19+F20</f>
        <v>584599.4</v>
      </c>
      <c r="G17" s="71">
        <f>G18+G19+G20</f>
        <v>40386.600000000006</v>
      </c>
      <c r="H17" s="71">
        <f>H18+H19+H20</f>
        <v>0</v>
      </c>
      <c r="I17" s="71">
        <f t="shared" si="2"/>
        <v>92109.299999999988</v>
      </c>
      <c r="J17" s="71">
        <f>J18+J19+J20</f>
        <v>0</v>
      </c>
      <c r="K17" s="71">
        <f>K18+K19+K20</f>
        <v>85468.799999999988</v>
      </c>
      <c r="L17" s="71">
        <f>L18+L19+L20</f>
        <v>6640.5</v>
      </c>
      <c r="M17" s="71">
        <f>M18+M19+M20</f>
        <v>0</v>
      </c>
      <c r="N17" s="17">
        <f t="shared" si="0"/>
        <v>59875</v>
      </c>
      <c r="O17" s="17">
        <f>[1]ОО!O17+'[1]СОШ 7'!O17</f>
        <v>0</v>
      </c>
      <c r="P17" s="17">
        <f>[1]ОО!P17+'[1]СОШ 7'!P17</f>
        <v>55232</v>
      </c>
      <c r="Q17" s="17">
        <f>[1]ОО!Q17+'[1]СОШ 7'!Q17</f>
        <v>4643</v>
      </c>
      <c r="R17" s="17">
        <f>[1]ОО!R17+'[1]СОШ 7'!R17</f>
        <v>0</v>
      </c>
      <c r="S17" s="13"/>
    </row>
    <row r="18" spans="1:19" s="14" customFormat="1" ht="60.75" customHeight="1">
      <c r="A18" s="21"/>
      <c r="B18" s="22" t="s">
        <v>31</v>
      </c>
      <c r="C18" s="91"/>
      <c r="D18" s="68">
        <f t="shared" si="1"/>
        <v>259676.1</v>
      </c>
      <c r="E18" s="69">
        <v>0</v>
      </c>
      <c r="F18" s="69">
        <f>66374.5+55726+11500+111215.9</f>
        <v>244816.4</v>
      </c>
      <c r="G18" s="69">
        <v>14859.7</v>
      </c>
      <c r="H18" s="69">
        <v>0</v>
      </c>
      <c r="I18" s="69">
        <f t="shared" si="2"/>
        <v>50.2</v>
      </c>
      <c r="J18" s="69">
        <v>0</v>
      </c>
      <c r="K18" s="69">
        <v>0</v>
      </c>
      <c r="L18" s="69">
        <v>50.2</v>
      </c>
      <c r="M18" s="69">
        <v>0</v>
      </c>
      <c r="N18" s="17">
        <f t="shared" si="0"/>
        <v>0</v>
      </c>
      <c r="O18" s="17">
        <f>[1]ОО!O18+'[1]СОШ 7'!O18</f>
        <v>0</v>
      </c>
      <c r="P18" s="17">
        <f>[1]ОО!P18+'[1]СОШ 7'!P18</f>
        <v>0</v>
      </c>
      <c r="Q18" s="17">
        <f>[1]ОО!Q18+'[1]СОШ 7'!Q18</f>
        <v>0</v>
      </c>
      <c r="R18" s="17">
        <f>[1]ОО!R18+'[1]СОШ 7'!R18</f>
        <v>0</v>
      </c>
      <c r="S18" s="13"/>
    </row>
    <row r="19" spans="1:19" s="14" customFormat="1" ht="58.5" customHeight="1">
      <c r="A19" s="21"/>
      <c r="B19" s="22" t="s">
        <v>32</v>
      </c>
      <c r="C19" s="91"/>
      <c r="D19" s="68">
        <f t="shared" si="1"/>
        <v>186331.2</v>
      </c>
      <c r="E19" s="69">
        <v>0</v>
      </c>
      <c r="F19" s="69">
        <v>171474</v>
      </c>
      <c r="G19" s="69">
        <v>14857.2</v>
      </c>
      <c r="H19" s="69">
        <v>0</v>
      </c>
      <c r="I19" s="69">
        <f t="shared" si="2"/>
        <v>59282.6</v>
      </c>
      <c r="J19" s="69">
        <v>0</v>
      </c>
      <c r="K19" s="69">
        <v>54924.7</v>
      </c>
      <c r="L19" s="69">
        <v>4357.8999999999996</v>
      </c>
      <c r="M19" s="69">
        <v>0</v>
      </c>
      <c r="N19" s="17">
        <f t="shared" si="0"/>
        <v>35019.5</v>
      </c>
      <c r="O19" s="17">
        <f>[1]ОО!O19+'[1]СОШ 7'!O19</f>
        <v>0</v>
      </c>
      <c r="P19" s="17">
        <f>[1]ОО!P19+'[1]СОШ 7'!P19</f>
        <v>31943</v>
      </c>
      <c r="Q19" s="17">
        <f>[1]ОО!Q19+'[1]СОШ 7'!Q19</f>
        <v>3076.5</v>
      </c>
      <c r="R19" s="17">
        <f>[1]ОО!R19+'[1]СОШ 7'!R19</f>
        <v>0</v>
      </c>
      <c r="S19" s="13"/>
    </row>
    <row r="20" spans="1:19" s="14" customFormat="1" ht="60" customHeight="1">
      <c r="A20" s="23"/>
      <c r="B20" s="24" t="s">
        <v>33</v>
      </c>
      <c r="C20" s="25"/>
      <c r="D20" s="72">
        <f t="shared" si="1"/>
        <v>178978.7</v>
      </c>
      <c r="E20" s="73">
        <v>0</v>
      </c>
      <c r="F20" s="73">
        <v>168309</v>
      </c>
      <c r="G20" s="73">
        <v>10669.7</v>
      </c>
      <c r="H20" s="73">
        <v>0</v>
      </c>
      <c r="I20" s="73">
        <f t="shared" si="2"/>
        <v>32776.5</v>
      </c>
      <c r="J20" s="73">
        <v>0</v>
      </c>
      <c r="K20" s="73">
        <v>30544.1</v>
      </c>
      <c r="L20" s="73">
        <v>2232.4</v>
      </c>
      <c r="M20" s="73">
        <v>0</v>
      </c>
      <c r="N20" s="17">
        <f t="shared" si="0"/>
        <v>24855.5</v>
      </c>
      <c r="O20" s="17">
        <f>[1]ОО!O20+'[1]СОШ 7'!O20</f>
        <v>0</v>
      </c>
      <c r="P20" s="17">
        <f>[1]ОО!P20+'[1]СОШ 7'!P20</f>
        <v>23289</v>
      </c>
      <c r="Q20" s="17">
        <f>[1]ОО!Q20+'[1]СОШ 7'!Q20</f>
        <v>1566.5</v>
      </c>
      <c r="R20" s="17">
        <f>[1]ОО!R20+'[1]СОШ 7'!R20</f>
        <v>0</v>
      </c>
      <c r="S20" s="13"/>
    </row>
    <row r="21" spans="1:19" s="14" customFormat="1" ht="74.25" customHeight="1">
      <c r="A21" s="10" t="s">
        <v>34</v>
      </c>
      <c r="B21" s="26" t="s">
        <v>35</v>
      </c>
      <c r="C21" s="25"/>
      <c r="D21" s="74">
        <f>E21+F21+G21+H21</f>
        <v>773.4</v>
      </c>
      <c r="E21" s="73">
        <f>E22+E23+E24</f>
        <v>0</v>
      </c>
      <c r="F21" s="73">
        <f>F22+F23+F24</f>
        <v>0</v>
      </c>
      <c r="G21" s="73">
        <f>G22+G23+G24</f>
        <v>773.4</v>
      </c>
      <c r="H21" s="73">
        <f>H22+H23+H24</f>
        <v>0</v>
      </c>
      <c r="I21" s="44">
        <f t="shared" si="2"/>
        <v>0</v>
      </c>
      <c r="J21" s="73">
        <f>J22+J23+J24</f>
        <v>0</v>
      </c>
      <c r="K21" s="75">
        <f>K22+K23+K24</f>
        <v>0</v>
      </c>
      <c r="L21" s="75">
        <f>L22+L23+L24</f>
        <v>0</v>
      </c>
      <c r="M21" s="75">
        <f>M22+M23+M24</f>
        <v>0</v>
      </c>
      <c r="N21" s="17">
        <f t="shared" si="0"/>
        <v>0</v>
      </c>
      <c r="O21" s="17">
        <f>[1]ОО!O21+'[1]СОШ 7'!O21</f>
        <v>0</v>
      </c>
      <c r="P21" s="17">
        <f>[1]ОО!P21+'[1]СОШ 7'!P21</f>
        <v>0</v>
      </c>
      <c r="Q21" s="17">
        <f>[1]ОО!Q21+'[1]СОШ 7'!Q21</f>
        <v>0</v>
      </c>
      <c r="R21" s="17">
        <f>[1]ОО!R21+'[1]СОШ 7'!R21</f>
        <v>0</v>
      </c>
      <c r="S21" s="13"/>
    </row>
    <row r="22" spans="1:19" s="14" customFormat="1" ht="59.25" customHeight="1">
      <c r="A22" s="10"/>
      <c r="B22" s="27" t="s">
        <v>36</v>
      </c>
      <c r="C22" s="25"/>
      <c r="D22" s="76">
        <f>E22+F22+G22+H22</f>
        <v>328.8</v>
      </c>
      <c r="E22" s="75">
        <v>0</v>
      </c>
      <c r="F22" s="75">
        <v>0</v>
      </c>
      <c r="G22" s="75">
        <v>328.8</v>
      </c>
      <c r="H22" s="75">
        <v>0</v>
      </c>
      <c r="I22" s="75">
        <f t="shared" si="2"/>
        <v>0</v>
      </c>
      <c r="J22" s="75">
        <v>0</v>
      </c>
      <c r="K22" s="75">
        <v>0</v>
      </c>
      <c r="L22" s="75">
        <v>0</v>
      </c>
      <c r="M22" s="75">
        <v>0</v>
      </c>
      <c r="N22" s="17">
        <f t="shared" si="0"/>
        <v>0</v>
      </c>
      <c r="O22" s="17">
        <f>[1]ОО!O22+'[1]СОШ 7'!O22</f>
        <v>0</v>
      </c>
      <c r="P22" s="17">
        <f>[1]ОО!P22+'[1]СОШ 7'!P22</f>
        <v>0</v>
      </c>
      <c r="Q22" s="17">
        <f>[1]ОО!Q22+'[1]СОШ 7'!Q22</f>
        <v>0</v>
      </c>
      <c r="R22" s="17">
        <f>[1]ОО!R22+'[1]СОШ 7'!R22</f>
        <v>0</v>
      </c>
      <c r="S22" s="13"/>
    </row>
    <row r="23" spans="1:19" s="14" customFormat="1" ht="60" customHeight="1">
      <c r="A23" s="10"/>
      <c r="B23" s="28" t="s">
        <v>37</v>
      </c>
      <c r="C23" s="29"/>
      <c r="D23" s="75">
        <f t="shared" si="1"/>
        <v>222</v>
      </c>
      <c r="E23" s="75">
        <v>0</v>
      </c>
      <c r="F23" s="75">
        <v>0</v>
      </c>
      <c r="G23" s="75">
        <v>222</v>
      </c>
      <c r="H23" s="75">
        <v>0</v>
      </c>
      <c r="I23" s="75">
        <f t="shared" si="2"/>
        <v>0</v>
      </c>
      <c r="J23" s="75">
        <v>0</v>
      </c>
      <c r="K23" s="75">
        <v>0</v>
      </c>
      <c r="L23" s="75">
        <v>0</v>
      </c>
      <c r="M23" s="75">
        <v>0</v>
      </c>
      <c r="N23" s="17">
        <f t="shared" si="0"/>
        <v>0</v>
      </c>
      <c r="O23" s="17">
        <f>[1]ОО!O23+'[1]СОШ 7'!O23</f>
        <v>0</v>
      </c>
      <c r="P23" s="17">
        <f>[1]ОО!P23+'[1]СОШ 7'!P23</f>
        <v>0</v>
      </c>
      <c r="Q23" s="17">
        <f>[1]ОО!Q23+'[1]СОШ 7'!Q23</f>
        <v>0</v>
      </c>
      <c r="R23" s="17">
        <f>[1]ОО!R23+'[1]СОШ 7'!R23</f>
        <v>0</v>
      </c>
      <c r="S23" s="13"/>
    </row>
    <row r="24" spans="1:19" s="14" customFormat="1" ht="60.75" customHeight="1">
      <c r="A24" s="23"/>
      <c r="B24" s="24" t="s">
        <v>38</v>
      </c>
      <c r="C24" s="30"/>
      <c r="D24" s="75">
        <f t="shared" si="1"/>
        <v>222.6</v>
      </c>
      <c r="E24" s="75">
        <v>0</v>
      </c>
      <c r="F24" s="75">
        <v>0</v>
      </c>
      <c r="G24" s="75">
        <v>222.6</v>
      </c>
      <c r="H24" s="75">
        <v>0</v>
      </c>
      <c r="I24" s="75">
        <f>J24+K24+L24+M24</f>
        <v>0</v>
      </c>
      <c r="J24" s="75">
        <v>0</v>
      </c>
      <c r="K24" s="75">
        <v>0</v>
      </c>
      <c r="L24" s="75">
        <v>0</v>
      </c>
      <c r="M24" s="75">
        <v>0</v>
      </c>
      <c r="N24" s="17">
        <f t="shared" si="0"/>
        <v>0</v>
      </c>
      <c r="O24" s="17">
        <f>[1]ОО!O24+'[1]СОШ 7'!O24</f>
        <v>0</v>
      </c>
      <c r="P24" s="17">
        <f>[1]ОО!P24+'[1]СОШ 7'!P24</f>
        <v>0</v>
      </c>
      <c r="Q24" s="17">
        <f>[1]ОО!Q24+'[1]СОШ 7'!Q24</f>
        <v>0</v>
      </c>
      <c r="R24" s="17">
        <f>[1]ОО!R24+'[1]СОШ 7'!R24</f>
        <v>0</v>
      </c>
      <c r="S24" s="13"/>
    </row>
    <row r="25" spans="1:19" s="14" customFormat="1" ht="29.25" customHeight="1">
      <c r="A25" s="93" t="s">
        <v>39</v>
      </c>
      <c r="B25" s="22" t="s">
        <v>40</v>
      </c>
      <c r="C25" s="25"/>
      <c r="D25" s="42">
        <f t="shared" si="1"/>
        <v>232.5</v>
      </c>
      <c r="E25" s="68">
        <f t="shared" ref="E25:K25" si="3">E26+E27+E28</f>
        <v>0</v>
      </c>
      <c r="F25" s="69">
        <f t="shared" si="3"/>
        <v>0</v>
      </c>
      <c r="G25" s="69">
        <f t="shared" si="3"/>
        <v>232.5</v>
      </c>
      <c r="H25" s="69">
        <f t="shared" si="3"/>
        <v>0</v>
      </c>
      <c r="I25" s="42">
        <f t="shared" si="3"/>
        <v>0</v>
      </c>
      <c r="J25" s="42">
        <f t="shared" si="3"/>
        <v>0</v>
      </c>
      <c r="K25" s="68">
        <f t="shared" si="3"/>
        <v>0</v>
      </c>
      <c r="L25" s="69">
        <f>L26+L27+L28</f>
        <v>0</v>
      </c>
      <c r="M25" s="69">
        <f>M26+M27+M28</f>
        <v>0</v>
      </c>
      <c r="N25" s="17">
        <f t="shared" si="0"/>
        <v>0</v>
      </c>
      <c r="O25" s="17">
        <f>[1]ОО!O25+'[1]СОШ 7'!O25</f>
        <v>0</v>
      </c>
      <c r="P25" s="17">
        <f>[1]ОО!P25+'[1]СОШ 7'!P25</f>
        <v>0</v>
      </c>
      <c r="Q25" s="17">
        <f>[1]ОО!Q25+'[1]СОШ 7'!Q25</f>
        <v>0</v>
      </c>
      <c r="R25" s="17">
        <f>[1]ОО!R25+'[1]СОШ 7'!R25</f>
        <v>0</v>
      </c>
      <c r="S25" s="13"/>
    </row>
    <row r="26" spans="1:19" s="14" customFormat="1" ht="27.75" customHeight="1">
      <c r="A26" s="93"/>
      <c r="B26" s="22" t="s">
        <v>41</v>
      </c>
      <c r="C26" s="25"/>
      <c r="D26" s="42">
        <f t="shared" si="1"/>
        <v>120</v>
      </c>
      <c r="E26" s="68">
        <v>0</v>
      </c>
      <c r="F26" s="69">
        <v>0</v>
      </c>
      <c r="G26" s="69">
        <v>120</v>
      </c>
      <c r="H26" s="69">
        <v>0</v>
      </c>
      <c r="I26" s="42">
        <f t="shared" ref="I26:I33" si="4">J26+K26+L26+M26</f>
        <v>0</v>
      </c>
      <c r="J26" s="42">
        <v>0</v>
      </c>
      <c r="K26" s="68">
        <v>0</v>
      </c>
      <c r="L26" s="69">
        <v>0</v>
      </c>
      <c r="M26" s="69">
        <v>0</v>
      </c>
      <c r="N26" s="17">
        <f t="shared" si="0"/>
        <v>0</v>
      </c>
      <c r="O26" s="17">
        <f>[1]ОО!O26+'[1]СОШ 7'!O26</f>
        <v>0</v>
      </c>
      <c r="P26" s="17">
        <f>[1]ОО!P26+'[1]СОШ 7'!P26</f>
        <v>0</v>
      </c>
      <c r="Q26" s="17">
        <f>[1]ОО!Q26+'[1]СОШ 7'!Q26</f>
        <v>0</v>
      </c>
      <c r="R26" s="17">
        <f>[1]ОО!R26+'[1]СОШ 7'!R26</f>
        <v>0</v>
      </c>
      <c r="S26" s="13"/>
    </row>
    <row r="27" spans="1:19" s="14" customFormat="1" ht="19.5" customHeight="1">
      <c r="A27" s="93"/>
      <c r="B27" s="22" t="s">
        <v>42</v>
      </c>
      <c r="C27" s="25"/>
      <c r="D27" s="42">
        <f t="shared" si="1"/>
        <v>37.5</v>
      </c>
      <c r="E27" s="68">
        <v>0</v>
      </c>
      <c r="F27" s="69">
        <v>0</v>
      </c>
      <c r="G27" s="69">
        <v>37.5</v>
      </c>
      <c r="H27" s="69">
        <v>0</v>
      </c>
      <c r="I27" s="42">
        <f t="shared" si="4"/>
        <v>0</v>
      </c>
      <c r="J27" s="42">
        <v>0</v>
      </c>
      <c r="K27" s="68">
        <v>0</v>
      </c>
      <c r="L27" s="69">
        <v>0</v>
      </c>
      <c r="M27" s="69">
        <v>0</v>
      </c>
      <c r="N27" s="17">
        <f t="shared" si="0"/>
        <v>0</v>
      </c>
      <c r="O27" s="17">
        <f>[1]ОО!O27+'[1]СОШ 7'!O27</f>
        <v>0</v>
      </c>
      <c r="P27" s="17">
        <f>[1]ОО!P27+'[1]СОШ 7'!P27</f>
        <v>0</v>
      </c>
      <c r="Q27" s="17">
        <f>[1]ОО!Q27+'[1]СОШ 7'!Q27</f>
        <v>0</v>
      </c>
      <c r="R27" s="17">
        <f>[1]ОО!R27+'[1]СОШ 7'!R27</f>
        <v>0</v>
      </c>
      <c r="S27" s="13"/>
    </row>
    <row r="28" spans="1:19" s="14" customFormat="1" ht="14.25" customHeight="1">
      <c r="A28" s="94"/>
      <c r="B28" s="24"/>
      <c r="C28" s="25"/>
      <c r="D28" s="44">
        <f t="shared" si="1"/>
        <v>75</v>
      </c>
      <c r="E28" s="68">
        <v>0</v>
      </c>
      <c r="F28" s="69">
        <v>0</v>
      </c>
      <c r="G28" s="69">
        <v>75</v>
      </c>
      <c r="H28" s="69">
        <v>0</v>
      </c>
      <c r="I28" s="44">
        <f t="shared" si="4"/>
        <v>0</v>
      </c>
      <c r="J28" s="44">
        <v>0</v>
      </c>
      <c r="K28" s="68">
        <v>0</v>
      </c>
      <c r="L28" s="69">
        <v>0</v>
      </c>
      <c r="M28" s="69">
        <v>0</v>
      </c>
      <c r="N28" s="17">
        <f t="shared" si="0"/>
        <v>0</v>
      </c>
      <c r="O28" s="17">
        <f>[1]ОО!O28+'[1]СОШ 7'!O28</f>
        <v>0</v>
      </c>
      <c r="P28" s="17">
        <f>[1]ОО!P28+'[1]СОШ 7'!P28</f>
        <v>0</v>
      </c>
      <c r="Q28" s="17">
        <f>[1]ОО!Q28+'[1]СОШ 7'!Q28</f>
        <v>0</v>
      </c>
      <c r="R28" s="17">
        <f>[1]ОО!R28+'[1]СОШ 7'!R28</f>
        <v>0</v>
      </c>
      <c r="S28" s="13"/>
    </row>
    <row r="29" spans="1:19" s="14" customFormat="1" ht="78" customHeight="1">
      <c r="A29" s="31" t="s">
        <v>43</v>
      </c>
      <c r="B29" s="16" t="s">
        <v>44</v>
      </c>
      <c r="C29" s="25"/>
      <c r="D29" s="42">
        <f>E29+F29+G29+H29</f>
        <v>27053.4</v>
      </c>
      <c r="E29" s="70">
        <f>E30+E33+E31+E32</f>
        <v>19743.3</v>
      </c>
      <c r="F29" s="71">
        <f>F30+F33+F31+F32</f>
        <v>5686.7</v>
      </c>
      <c r="G29" s="71">
        <f>G30+G33+G31+G32</f>
        <v>1623.4</v>
      </c>
      <c r="H29" s="71">
        <f>H30+H33+H31+H32</f>
        <v>0</v>
      </c>
      <c r="I29" s="42">
        <f t="shared" si="4"/>
        <v>0</v>
      </c>
      <c r="J29" s="70">
        <f>J30+J33+J31+J32</f>
        <v>0</v>
      </c>
      <c r="K29" s="71">
        <f>K30+K33+K32+K31</f>
        <v>0</v>
      </c>
      <c r="L29" s="71">
        <v>0</v>
      </c>
      <c r="M29" s="71">
        <f>M30+M33</f>
        <v>0</v>
      </c>
      <c r="N29" s="17">
        <f t="shared" si="0"/>
        <v>0</v>
      </c>
      <c r="O29" s="17">
        <f>[1]ОО!O29+'[1]СОШ 7'!O29</f>
        <v>0</v>
      </c>
      <c r="P29" s="17">
        <f>[1]ОО!P29+'[1]СОШ 7'!P29</f>
        <v>0</v>
      </c>
      <c r="Q29" s="17">
        <f>[1]ОО!Q29+'[1]СОШ 7'!Q29</f>
        <v>0</v>
      </c>
      <c r="R29" s="17">
        <f>[1]ОО!R29+'[1]СОШ 7'!R29</f>
        <v>0</v>
      </c>
      <c r="S29" s="13"/>
    </row>
    <row r="30" spans="1:19" s="14" customFormat="1" ht="14.25" customHeight="1">
      <c r="A30" s="32"/>
      <c r="B30" s="18" t="s">
        <v>45</v>
      </c>
      <c r="C30" s="25"/>
      <c r="D30" s="42">
        <f t="shared" si="1"/>
        <v>2666.1</v>
      </c>
      <c r="E30" s="68">
        <v>2132.8000000000002</v>
      </c>
      <c r="F30" s="69">
        <v>373.2</v>
      </c>
      <c r="G30" s="69">
        <v>160.1</v>
      </c>
      <c r="H30" s="42">
        <v>0</v>
      </c>
      <c r="I30" s="42">
        <f t="shared" si="4"/>
        <v>0</v>
      </c>
      <c r="J30" s="68">
        <v>0</v>
      </c>
      <c r="K30" s="69">
        <v>0</v>
      </c>
      <c r="L30" s="69">
        <v>0</v>
      </c>
      <c r="M30" s="69">
        <v>0</v>
      </c>
      <c r="N30" s="17">
        <f t="shared" si="0"/>
        <v>0</v>
      </c>
      <c r="O30" s="17">
        <f>[1]ОО!O30+'[1]СОШ 7'!O30</f>
        <v>0</v>
      </c>
      <c r="P30" s="17">
        <f>[1]ОО!P30+'[1]СОШ 7'!P30</f>
        <v>0</v>
      </c>
      <c r="Q30" s="17">
        <f>[1]ОО!Q30+'[1]СОШ 7'!Q30</f>
        <v>0</v>
      </c>
      <c r="R30" s="17">
        <f>[1]ОО!R30+'[1]СОШ 7'!R30</f>
        <v>0</v>
      </c>
      <c r="S30" s="13"/>
    </row>
    <row r="31" spans="1:19" s="14" customFormat="1" ht="14.25" customHeight="1">
      <c r="A31" s="32"/>
      <c r="B31" s="18" t="s">
        <v>46</v>
      </c>
      <c r="C31" s="25"/>
      <c r="D31" s="42">
        <f t="shared" si="1"/>
        <v>5394</v>
      </c>
      <c r="E31" s="68">
        <v>4315.2</v>
      </c>
      <c r="F31" s="69">
        <v>755.2</v>
      </c>
      <c r="G31" s="69">
        <v>323.60000000000002</v>
      </c>
      <c r="H31" s="42">
        <v>0</v>
      </c>
      <c r="I31" s="42">
        <f t="shared" si="4"/>
        <v>0</v>
      </c>
      <c r="J31" s="68">
        <v>0</v>
      </c>
      <c r="K31" s="69">
        <v>0</v>
      </c>
      <c r="L31" s="69">
        <v>0</v>
      </c>
      <c r="M31" s="69">
        <v>0</v>
      </c>
      <c r="N31" s="17">
        <f t="shared" si="0"/>
        <v>0</v>
      </c>
      <c r="O31" s="17">
        <f>[1]ОО!O31+'[1]СОШ 7'!O31</f>
        <v>0</v>
      </c>
      <c r="P31" s="17">
        <f>[1]ОО!P31+'[1]СОШ 7'!P31</f>
        <v>0</v>
      </c>
      <c r="Q31" s="17">
        <f>[1]ОО!Q31+'[1]СОШ 7'!Q31</f>
        <v>0</v>
      </c>
      <c r="R31" s="17">
        <f>[1]ОО!R31+'[1]СОШ 7'!R31</f>
        <v>0</v>
      </c>
      <c r="S31" s="13"/>
    </row>
    <row r="32" spans="1:19" s="14" customFormat="1" ht="14.25" customHeight="1">
      <c r="A32" s="32"/>
      <c r="B32" s="18" t="s">
        <v>47</v>
      </c>
      <c r="C32" s="25"/>
      <c r="D32" s="42">
        <f t="shared" si="1"/>
        <v>10147.5</v>
      </c>
      <c r="E32" s="68">
        <v>7103.3</v>
      </c>
      <c r="F32" s="69">
        <v>2435.3000000000002</v>
      </c>
      <c r="G32" s="69">
        <v>608.9</v>
      </c>
      <c r="H32" s="42">
        <v>0</v>
      </c>
      <c r="I32" s="42">
        <f t="shared" si="4"/>
        <v>0</v>
      </c>
      <c r="J32" s="68">
        <v>0</v>
      </c>
      <c r="K32" s="69">
        <v>0</v>
      </c>
      <c r="L32" s="69">
        <v>0</v>
      </c>
      <c r="M32" s="69">
        <v>0</v>
      </c>
      <c r="N32" s="17">
        <f t="shared" si="0"/>
        <v>0</v>
      </c>
      <c r="O32" s="17">
        <f>[1]ОО!O32+'[1]СОШ 7'!O32</f>
        <v>0</v>
      </c>
      <c r="P32" s="17">
        <f>[1]ОО!P32+'[1]СОШ 7'!P32</f>
        <v>0</v>
      </c>
      <c r="Q32" s="17">
        <f>[1]ОО!Q32+'[1]СОШ 7'!Q32</f>
        <v>0</v>
      </c>
      <c r="R32" s="17">
        <f>[1]ОО!R32+'[1]СОШ 7'!R32</f>
        <v>0</v>
      </c>
      <c r="S32" s="13"/>
    </row>
    <row r="33" spans="1:19" s="14" customFormat="1" ht="16.5" customHeight="1">
      <c r="A33" s="33"/>
      <c r="B33" s="19" t="s">
        <v>48</v>
      </c>
      <c r="C33" s="25"/>
      <c r="D33" s="44">
        <f t="shared" si="1"/>
        <v>8845.7999999999993</v>
      </c>
      <c r="E33" s="72">
        <v>6192</v>
      </c>
      <c r="F33" s="73">
        <v>2123</v>
      </c>
      <c r="G33" s="73">
        <v>530.79999999999995</v>
      </c>
      <c r="H33" s="44">
        <v>0</v>
      </c>
      <c r="I33" s="44">
        <f t="shared" si="4"/>
        <v>0</v>
      </c>
      <c r="J33" s="72">
        <v>0</v>
      </c>
      <c r="K33" s="73">
        <v>0</v>
      </c>
      <c r="L33" s="73">
        <v>0</v>
      </c>
      <c r="M33" s="73">
        <v>0</v>
      </c>
      <c r="N33" s="17">
        <f t="shared" si="0"/>
        <v>0</v>
      </c>
      <c r="O33" s="17">
        <f>[1]ОО!O33+'[1]СОШ 7'!O33</f>
        <v>0</v>
      </c>
      <c r="P33" s="17">
        <f>[1]ОО!P33+'[1]СОШ 7'!P33</f>
        <v>0</v>
      </c>
      <c r="Q33" s="17">
        <f>[1]ОО!Q33+'[1]СОШ 7'!Q33</f>
        <v>0</v>
      </c>
      <c r="R33" s="17">
        <f>[1]ОО!R33+'[1]СОШ 7'!R33</f>
        <v>0</v>
      </c>
      <c r="S33" s="13"/>
    </row>
    <row r="34" spans="1:19" s="14" customFormat="1" ht="30" customHeight="1">
      <c r="A34" s="95" t="s">
        <v>49</v>
      </c>
      <c r="B34" s="19" t="s">
        <v>50</v>
      </c>
      <c r="C34" s="25"/>
      <c r="D34" s="44">
        <f>D35+D36</f>
        <v>1632</v>
      </c>
      <c r="E34" s="44">
        <f t="shared" ref="E34:R34" si="5">E35+E36</f>
        <v>0</v>
      </c>
      <c r="F34" s="44">
        <f t="shared" si="5"/>
        <v>0</v>
      </c>
      <c r="G34" s="44">
        <f t="shared" si="5"/>
        <v>1632</v>
      </c>
      <c r="H34" s="44">
        <f t="shared" si="5"/>
        <v>0</v>
      </c>
      <c r="I34" s="44">
        <f t="shared" si="5"/>
        <v>576</v>
      </c>
      <c r="J34" s="44">
        <f t="shared" si="5"/>
        <v>0</v>
      </c>
      <c r="K34" s="44">
        <f t="shared" si="5"/>
        <v>0</v>
      </c>
      <c r="L34" s="44">
        <f t="shared" si="5"/>
        <v>576</v>
      </c>
      <c r="M34" s="44">
        <f t="shared" si="5"/>
        <v>0</v>
      </c>
      <c r="N34" s="34">
        <f t="shared" si="5"/>
        <v>0</v>
      </c>
      <c r="O34" s="34">
        <f t="shared" si="5"/>
        <v>0</v>
      </c>
      <c r="P34" s="34">
        <f t="shared" si="5"/>
        <v>0</v>
      </c>
      <c r="Q34" s="34">
        <f t="shared" si="5"/>
        <v>0</v>
      </c>
      <c r="R34" s="34">
        <f t="shared" si="5"/>
        <v>0</v>
      </c>
      <c r="S34" s="13"/>
    </row>
    <row r="35" spans="1:19" s="14" customFormat="1" ht="30" customHeight="1">
      <c r="A35" s="93"/>
      <c r="B35" s="19" t="s">
        <v>51</v>
      </c>
      <c r="C35" s="25"/>
      <c r="D35" s="44">
        <f>E35+F35+G35+H35</f>
        <v>1056</v>
      </c>
      <c r="E35" s="72">
        <v>0</v>
      </c>
      <c r="F35" s="73">
        <v>0</v>
      </c>
      <c r="G35" s="73">
        <v>1056</v>
      </c>
      <c r="H35" s="44">
        <v>0</v>
      </c>
      <c r="I35" s="44">
        <f>J35+K35+L35+M35</f>
        <v>0</v>
      </c>
      <c r="J35" s="72">
        <v>0</v>
      </c>
      <c r="K35" s="73">
        <v>0</v>
      </c>
      <c r="L35" s="73">
        <v>0</v>
      </c>
      <c r="M35" s="73">
        <v>0</v>
      </c>
      <c r="N35" s="17">
        <f>[1]ОО!I35+'[1]СОШ 7'!N35</f>
        <v>0</v>
      </c>
      <c r="O35" s="17">
        <f>[1]ОО!J35+'[1]СОШ 7'!O35</f>
        <v>0</v>
      </c>
      <c r="P35" s="17">
        <f>[1]ОО!K35+'[1]СОШ 7'!P35</f>
        <v>0</v>
      </c>
      <c r="Q35" s="17">
        <f>[1]ОО!L35+'[1]СОШ 7'!Q35</f>
        <v>0</v>
      </c>
      <c r="R35" s="17">
        <f>[1]ОО!M35+'[1]СОШ 7'!R35</f>
        <v>0</v>
      </c>
      <c r="S35" s="13"/>
    </row>
    <row r="36" spans="1:19" s="14" customFormat="1" ht="30" customHeight="1">
      <c r="A36" s="94"/>
      <c r="B36" s="19" t="s">
        <v>52</v>
      </c>
      <c r="C36" s="25"/>
      <c r="D36" s="44">
        <f>E36+F36+G36+H36</f>
        <v>576</v>
      </c>
      <c r="E36" s="72">
        <v>0</v>
      </c>
      <c r="F36" s="73">
        <v>0</v>
      </c>
      <c r="G36" s="73">
        <v>576</v>
      </c>
      <c r="H36" s="44">
        <v>0</v>
      </c>
      <c r="I36" s="44">
        <f>J36+K36+L36+M36</f>
        <v>576</v>
      </c>
      <c r="J36" s="72">
        <v>0</v>
      </c>
      <c r="K36" s="73">
        <v>0</v>
      </c>
      <c r="L36" s="73">
        <v>576</v>
      </c>
      <c r="M36" s="73">
        <v>0</v>
      </c>
      <c r="N36" s="17">
        <f>[1]ОО!I36+'[1]СОШ 7'!N36</f>
        <v>0</v>
      </c>
      <c r="O36" s="17">
        <f>[1]ОО!J36+'[1]СОШ 7'!O36</f>
        <v>0</v>
      </c>
      <c r="P36" s="17">
        <f>[1]ОО!K36+'[1]СОШ 7'!P36</f>
        <v>0</v>
      </c>
      <c r="Q36" s="17">
        <f>[1]ОО!L36+'[1]СОШ 7'!Q36</f>
        <v>0</v>
      </c>
      <c r="R36" s="17">
        <f>[1]ОО!M36+'[1]СОШ 7'!R36</f>
        <v>0</v>
      </c>
      <c r="S36" s="13"/>
    </row>
    <row r="37" spans="1:19" s="14" customFormat="1" ht="48.75" customHeight="1">
      <c r="A37" s="33" t="s">
        <v>53</v>
      </c>
      <c r="B37" s="19" t="s">
        <v>54</v>
      </c>
      <c r="C37" s="25"/>
      <c r="D37" s="44">
        <f t="shared" si="1"/>
        <v>37920.9</v>
      </c>
      <c r="E37" s="72">
        <v>0</v>
      </c>
      <c r="F37" s="73">
        <v>35645.599999999999</v>
      </c>
      <c r="G37" s="73">
        <v>2275.3000000000002</v>
      </c>
      <c r="H37" s="44">
        <v>0</v>
      </c>
      <c r="I37" s="44">
        <f>J37+K37+L37+M37</f>
        <v>0</v>
      </c>
      <c r="J37" s="72">
        <v>0</v>
      </c>
      <c r="K37" s="73">
        <v>0</v>
      </c>
      <c r="L37" s="73">
        <v>0</v>
      </c>
      <c r="M37" s="73">
        <v>0</v>
      </c>
      <c r="N37" s="17">
        <f t="shared" si="0"/>
        <v>0</v>
      </c>
      <c r="O37" s="17">
        <f>[1]ОО!O37+'[1]СОШ 7'!O37</f>
        <v>0</v>
      </c>
      <c r="P37" s="17">
        <f>[1]ОО!P37+'[1]СОШ 7'!P37</f>
        <v>0</v>
      </c>
      <c r="Q37" s="17">
        <f>[1]ОО!Q37+'[1]СОШ 7'!Q37</f>
        <v>0</v>
      </c>
      <c r="R37" s="17">
        <f>[1]ОО!R37+'[1]СОШ 7'!R37</f>
        <v>0</v>
      </c>
      <c r="S37" s="13"/>
    </row>
    <row r="38" spans="1:19" s="14" customFormat="1" ht="48.75" customHeight="1">
      <c r="A38" s="33" t="s">
        <v>55</v>
      </c>
      <c r="B38" s="19" t="s">
        <v>56</v>
      </c>
      <c r="C38" s="25"/>
      <c r="D38" s="44">
        <f t="shared" si="1"/>
        <v>8772.1</v>
      </c>
      <c r="E38" s="72">
        <v>0</v>
      </c>
      <c r="F38" s="73">
        <v>0</v>
      </c>
      <c r="G38" s="73">
        <v>8772.1</v>
      </c>
      <c r="H38" s="44">
        <v>0</v>
      </c>
      <c r="I38" s="44">
        <f>J38+K38+L38+M38</f>
        <v>7626.9</v>
      </c>
      <c r="J38" s="72">
        <v>0</v>
      </c>
      <c r="K38" s="73">
        <v>0</v>
      </c>
      <c r="L38" s="73">
        <v>7626.9</v>
      </c>
      <c r="M38" s="73">
        <v>0</v>
      </c>
      <c r="N38" s="34">
        <f t="shared" si="0"/>
        <v>99</v>
      </c>
      <c r="O38" s="17">
        <f>[1]ОО!O38+'[1]СОШ 7'!O38</f>
        <v>0</v>
      </c>
      <c r="P38" s="17">
        <f>[1]ОО!P38+'[1]СОШ 7'!P38</f>
        <v>0</v>
      </c>
      <c r="Q38" s="17">
        <f>[1]ОО!Q38+'[1]СОШ 7'!Q38</f>
        <v>99</v>
      </c>
      <c r="R38" s="17">
        <f>[1]ОО!R38+'[1]СОШ 7'!R38</f>
        <v>0</v>
      </c>
      <c r="S38" s="13"/>
    </row>
    <row r="39" spans="1:19" s="14" customFormat="1" ht="108" customHeight="1">
      <c r="A39" s="33" t="s">
        <v>57</v>
      </c>
      <c r="B39" s="19" t="s">
        <v>58</v>
      </c>
      <c r="C39" s="25"/>
      <c r="D39" s="44">
        <f>E39+F39+G39+H39</f>
        <v>800.1</v>
      </c>
      <c r="E39" s="72">
        <v>0</v>
      </c>
      <c r="F39" s="73">
        <v>0</v>
      </c>
      <c r="G39" s="73">
        <v>800.1</v>
      </c>
      <c r="H39" s="44">
        <v>0</v>
      </c>
      <c r="I39" s="44">
        <f>J39+K39+L39+M39</f>
        <v>800.1</v>
      </c>
      <c r="J39" s="72">
        <v>0</v>
      </c>
      <c r="K39" s="73">
        <v>0</v>
      </c>
      <c r="L39" s="73">
        <v>800.1</v>
      </c>
      <c r="M39" s="73">
        <v>0</v>
      </c>
      <c r="N39" s="34">
        <f t="shared" si="0"/>
        <v>140</v>
      </c>
      <c r="O39" s="17"/>
      <c r="P39" s="17"/>
      <c r="Q39" s="17">
        <f>[1]ОО!Q39+'[1]СОШ 7'!Q39</f>
        <v>140</v>
      </c>
      <c r="R39" s="17"/>
      <c r="S39" s="13"/>
    </row>
    <row r="40" spans="1:19" s="14" customFormat="1" ht="27.75" customHeight="1">
      <c r="A40" s="35" t="s">
        <v>59</v>
      </c>
      <c r="B40" s="36" t="s">
        <v>60</v>
      </c>
      <c r="C40" s="25"/>
      <c r="D40" s="12">
        <f>E40+F40+G40+H40</f>
        <v>4564816.2</v>
      </c>
      <c r="E40" s="37">
        <f>E41+E42+E43+E48+E49+E50+E51+E52</f>
        <v>9321.7000000000007</v>
      </c>
      <c r="F40" s="37">
        <f>F41+F42+F43+F44+F45+F48+F49+F50+F51+F52+F53</f>
        <v>3642379.5</v>
      </c>
      <c r="G40" s="37">
        <f>G41+G42+G43+G44+G45+G48+G49+G50+G51+G53</f>
        <v>895539.29999999993</v>
      </c>
      <c r="H40" s="37">
        <f>H41+H42+H43+H48+H49+H50+H51</f>
        <v>17575.7</v>
      </c>
      <c r="I40" s="37">
        <f>I41+I42+I43+I48+I49+I50+I51+I52+I44+I53</f>
        <v>725318.89999999991</v>
      </c>
      <c r="J40" s="37">
        <f>J41+J42+J43+J48+J49+J50+J51+J52+J44</f>
        <v>6523.3</v>
      </c>
      <c r="K40" s="37">
        <f>K41+K42+K43+K48+K49+K50+K51+K52+K44+K53</f>
        <v>561702.50000000012</v>
      </c>
      <c r="L40" s="37">
        <f>L41+L42+L43+L48+L49+L50+L51+L52+L44+L53</f>
        <v>155775.90000000002</v>
      </c>
      <c r="M40" s="37">
        <f>M41+M42+M43+M48+M49+M50+M51+M52+M44</f>
        <v>1317.2</v>
      </c>
      <c r="N40" s="37">
        <f>N41+N42+N43+N48+N49+N50+N51+N52+N44+N53</f>
        <v>390194.80000000005</v>
      </c>
      <c r="O40" s="12">
        <f>O41+O42+O43+O44+O45+O48+O49+O50+O51+O52</f>
        <v>1876.3</v>
      </c>
      <c r="P40" s="12">
        <f>P41+P42+P43+P48+P49+P50+P51+P52+P44+P53</f>
        <v>307541.89999999997</v>
      </c>
      <c r="Q40" s="12">
        <f>Q41+Q42+Q43+Q48+Q49+Q50+Q51+Q52+Q44+Q53</f>
        <v>80418.399999999994</v>
      </c>
      <c r="R40" s="12">
        <f>R41+R42+R43+R44+R45+R48+R49+R50</f>
        <v>358.2</v>
      </c>
      <c r="S40" s="13"/>
    </row>
    <row r="41" spans="1:19" s="14" customFormat="1" ht="59.25" customHeight="1">
      <c r="A41" s="10" t="s">
        <v>61</v>
      </c>
      <c r="B41" s="26" t="s">
        <v>62</v>
      </c>
      <c r="C41" s="25"/>
      <c r="D41" s="34">
        <f t="shared" si="1"/>
        <v>4393970.3</v>
      </c>
      <c r="E41" s="34">
        <v>0</v>
      </c>
      <c r="F41" s="34">
        <v>3570750.6</v>
      </c>
      <c r="G41" s="34">
        <v>805644</v>
      </c>
      <c r="H41" s="34">
        <v>17575.7</v>
      </c>
      <c r="I41" s="34">
        <f>J41+K41+L41+M41</f>
        <v>667642.29999999993</v>
      </c>
      <c r="J41" s="34">
        <v>0</v>
      </c>
      <c r="K41" s="34">
        <v>539335.5</v>
      </c>
      <c r="L41" s="34">
        <f>125275+1714.6</f>
        <v>126989.6</v>
      </c>
      <c r="M41" s="34">
        <v>1317.2</v>
      </c>
      <c r="N41" s="34">
        <f t="shared" ref="N41:N52" si="6">O41+P41+Q41+R41</f>
        <v>367614</v>
      </c>
      <c r="O41" s="34">
        <f>[1]ОО!O41+'[1]СОШ 7'!O41</f>
        <v>0</v>
      </c>
      <c r="P41" s="34">
        <f>[1]ОО!P41+'[1]СОШ 7'!P41</f>
        <v>300684.09999999998</v>
      </c>
      <c r="Q41" s="34">
        <f>[1]ОО!Q41+'[1]СОШ 7'!Q41</f>
        <v>66571.7</v>
      </c>
      <c r="R41" s="34">
        <f>[1]ОО!R41+'[1]СОШ 7'!R41</f>
        <v>358.2</v>
      </c>
      <c r="S41" s="13"/>
    </row>
    <row r="42" spans="1:19" s="14" customFormat="1" ht="103.5" customHeight="1">
      <c r="A42" s="10" t="s">
        <v>63</v>
      </c>
      <c r="B42" s="26" t="s">
        <v>64</v>
      </c>
      <c r="C42" s="25"/>
      <c r="D42" s="34">
        <f t="shared" si="1"/>
        <v>7064</v>
      </c>
      <c r="E42" s="34">
        <v>0</v>
      </c>
      <c r="F42" s="34">
        <v>0</v>
      </c>
      <c r="G42" s="34">
        <v>7064</v>
      </c>
      <c r="H42" s="34">
        <v>0</v>
      </c>
      <c r="I42" s="34">
        <f>J42+K42+L42+M42</f>
        <v>0</v>
      </c>
      <c r="J42" s="34">
        <v>0</v>
      </c>
      <c r="K42" s="34">
        <v>0</v>
      </c>
      <c r="L42" s="34">
        <v>0</v>
      </c>
      <c r="M42" s="34">
        <v>0</v>
      </c>
      <c r="N42" s="34">
        <f t="shared" si="6"/>
        <v>424.9</v>
      </c>
      <c r="O42" s="34">
        <f>[1]ОО!O42+'[1]СОШ 7'!O42</f>
        <v>0</v>
      </c>
      <c r="P42" s="34">
        <f>[1]ОО!P42+'[1]СОШ 7'!P42</f>
        <v>0</v>
      </c>
      <c r="Q42" s="34">
        <f>[1]ОО!Q42+'[1]СОШ 7'!Q42</f>
        <v>424.9</v>
      </c>
      <c r="R42" s="34">
        <f>[1]ОО!R42+'[1]СОШ 7'!R42</f>
        <v>0</v>
      </c>
      <c r="S42" s="13"/>
    </row>
    <row r="43" spans="1:19" s="14" customFormat="1" ht="15">
      <c r="A43" s="10" t="s">
        <v>65</v>
      </c>
      <c r="B43" s="16" t="s">
        <v>66</v>
      </c>
      <c r="C43" s="25"/>
      <c r="D43" s="17">
        <f t="shared" si="1"/>
        <v>4696.6000000000004</v>
      </c>
      <c r="E43" s="17">
        <v>0</v>
      </c>
      <c r="F43" s="17">
        <v>4420.1000000000004</v>
      </c>
      <c r="G43" s="17">
        <v>276.5</v>
      </c>
      <c r="H43" s="17">
        <v>0</v>
      </c>
      <c r="I43" s="17">
        <f>J43+K43+L43+M43</f>
        <v>680.59999999999991</v>
      </c>
      <c r="J43" s="17">
        <v>0</v>
      </c>
      <c r="K43" s="17">
        <v>639.79999999999995</v>
      </c>
      <c r="L43" s="17">
        <v>40.799999999999997</v>
      </c>
      <c r="M43" s="17">
        <v>0</v>
      </c>
      <c r="N43" s="34">
        <f t="shared" si="6"/>
        <v>0</v>
      </c>
      <c r="O43" s="34">
        <f>[1]ОО!O43+'[1]СОШ 7'!O43</f>
        <v>0</v>
      </c>
      <c r="P43" s="34">
        <f>[1]ОО!P43+'[1]СОШ 7'!P43</f>
        <v>0</v>
      </c>
      <c r="Q43" s="34">
        <f>[1]ОО!Q43+'[1]СОШ 7'!Q43</f>
        <v>0</v>
      </c>
      <c r="R43" s="34">
        <f>[1]ОО!R43+'[1]СОШ 7'!R43</f>
        <v>0</v>
      </c>
      <c r="S43" s="13"/>
    </row>
    <row r="44" spans="1:19" s="39" customFormat="1" ht="48.75" customHeight="1">
      <c r="A44" s="38" t="s">
        <v>67</v>
      </c>
      <c r="B44" s="26" t="s">
        <v>68</v>
      </c>
      <c r="C44" s="25"/>
      <c r="D44" s="34">
        <f>E44+F44+G44</f>
        <v>73391.399999999994</v>
      </c>
      <c r="E44" s="34">
        <v>0</v>
      </c>
      <c r="F44" s="34">
        <v>0</v>
      </c>
      <c r="G44" s="34">
        <v>73391.399999999994</v>
      </c>
      <c r="H44" s="34">
        <v>0</v>
      </c>
      <c r="I44" s="34">
        <f>J44+K44+L44+M44</f>
        <v>27121.3</v>
      </c>
      <c r="J44" s="34">
        <v>0</v>
      </c>
      <c r="K44" s="34">
        <v>0</v>
      </c>
      <c r="L44" s="34">
        <v>27121.3</v>
      </c>
      <c r="M44" s="34">
        <v>0</v>
      </c>
      <c r="N44" s="17">
        <f t="shared" si="6"/>
        <v>12822.2</v>
      </c>
      <c r="O44" s="34">
        <f>[1]ОО!O44+'[1]СОШ 7'!O44</f>
        <v>0</v>
      </c>
      <c r="P44" s="34">
        <f>[1]ОО!P44+'[1]СОШ 7'!P44</f>
        <v>0</v>
      </c>
      <c r="Q44" s="34">
        <f>[1]ОО!Q44+'[1]СОШ 7'!Q44</f>
        <v>12822.2</v>
      </c>
      <c r="R44" s="34">
        <f>[1]ОО!R44+'[1]СОШ 7'!R44</f>
        <v>0</v>
      </c>
      <c r="S44" s="13"/>
    </row>
    <row r="45" spans="1:19" ht="45">
      <c r="A45" s="40" t="s">
        <v>69</v>
      </c>
      <c r="B45" s="16" t="s">
        <v>70</v>
      </c>
      <c r="C45" s="25"/>
      <c r="D45" s="17">
        <f>D46+D47</f>
        <v>5050</v>
      </c>
      <c r="E45" s="42">
        <f t="shared" ref="E45:M45" si="7">E46+E47</f>
        <v>0</v>
      </c>
      <c r="F45" s="42">
        <f t="shared" si="7"/>
        <v>0</v>
      </c>
      <c r="G45" s="42">
        <f>G46+G47</f>
        <v>5050</v>
      </c>
      <c r="H45" s="42">
        <f t="shared" si="7"/>
        <v>0</v>
      </c>
      <c r="I45" s="42">
        <f t="shared" si="7"/>
        <v>0</v>
      </c>
      <c r="J45" s="17">
        <f t="shared" si="7"/>
        <v>0</v>
      </c>
      <c r="K45" s="42">
        <f t="shared" si="7"/>
        <v>0</v>
      </c>
      <c r="L45" s="42">
        <f t="shared" si="7"/>
        <v>0</v>
      </c>
      <c r="M45" s="69">
        <f t="shared" si="7"/>
        <v>0</v>
      </c>
      <c r="N45" s="17">
        <f t="shared" si="6"/>
        <v>0</v>
      </c>
      <c r="O45" s="34">
        <f>[1]ОО!O45+'[1]СОШ 7'!O45</f>
        <v>0</v>
      </c>
      <c r="P45" s="34">
        <f>[1]ОО!P45+'[1]СОШ 7'!P45</f>
        <v>0</v>
      </c>
      <c r="Q45" s="34">
        <f>[1]ОО!Q45+'[1]СОШ 7'!Q45</f>
        <v>0</v>
      </c>
      <c r="R45" s="34">
        <f>[1]ОО!R45+'[1]СОШ 7'!R45</f>
        <v>0</v>
      </c>
      <c r="S45" s="13"/>
    </row>
    <row r="46" spans="1:19" ht="30">
      <c r="A46" s="41"/>
      <c r="B46" s="18" t="s">
        <v>71</v>
      </c>
      <c r="C46" s="25"/>
      <c r="D46" s="77">
        <f t="shared" ref="D46:D53" si="8">E46+F46+G46+H46</f>
        <v>1337.5</v>
      </c>
      <c r="E46" s="42">
        <v>0</v>
      </c>
      <c r="F46" s="42">
        <v>0</v>
      </c>
      <c r="G46" s="77">
        <f>431.4+729.1+177</f>
        <v>1337.5</v>
      </c>
      <c r="H46" s="42">
        <v>0</v>
      </c>
      <c r="I46" s="77">
        <f t="shared" ref="I46:I53" si="9">J46+K46+L46+M46</f>
        <v>0</v>
      </c>
      <c r="J46" s="42">
        <v>0</v>
      </c>
      <c r="K46" s="69">
        <v>0</v>
      </c>
      <c r="L46" s="78">
        <v>0</v>
      </c>
      <c r="M46" s="69">
        <v>0</v>
      </c>
      <c r="N46" s="42">
        <f t="shared" si="6"/>
        <v>0</v>
      </c>
      <c r="O46" s="34">
        <f>[1]ОО!O46+'[1]СОШ 7'!O46</f>
        <v>0</v>
      </c>
      <c r="P46" s="34">
        <f>[1]ОО!P46+'[1]СОШ 7'!P46</f>
        <v>0</v>
      </c>
      <c r="Q46" s="34">
        <f>[1]ОО!Q46+'[1]СОШ 7'!Q46</f>
        <v>0</v>
      </c>
      <c r="R46" s="34">
        <f>[1]ОО!R46+'[1]СОШ 7'!R46</f>
        <v>0</v>
      </c>
      <c r="S46" s="13"/>
    </row>
    <row r="47" spans="1:19" ht="15" customHeight="1">
      <c r="A47" s="43"/>
      <c r="B47" s="19" t="s">
        <v>28</v>
      </c>
      <c r="C47" s="25"/>
      <c r="D47" s="79">
        <f t="shared" si="8"/>
        <v>3712.5</v>
      </c>
      <c r="E47" s="44">
        <v>0</v>
      </c>
      <c r="F47" s="44">
        <v>0</v>
      </c>
      <c r="G47" s="79">
        <f>1759.7+1952.8</f>
        <v>3712.5</v>
      </c>
      <c r="H47" s="44">
        <v>0</v>
      </c>
      <c r="I47" s="79">
        <f t="shared" si="9"/>
        <v>0</v>
      </c>
      <c r="J47" s="44">
        <v>0</v>
      </c>
      <c r="K47" s="73">
        <v>0</v>
      </c>
      <c r="L47" s="80">
        <v>0</v>
      </c>
      <c r="M47" s="73">
        <v>0</v>
      </c>
      <c r="N47" s="44">
        <f t="shared" si="6"/>
        <v>0</v>
      </c>
      <c r="O47" s="34">
        <f>[1]ОО!O47+'[1]СОШ 7'!O47</f>
        <v>0</v>
      </c>
      <c r="P47" s="34">
        <f>[1]ОО!P47+'[1]СОШ 7'!P47</f>
        <v>0</v>
      </c>
      <c r="Q47" s="34">
        <f>[1]ОО!Q47+'[1]СОШ 7'!Q47</f>
        <v>0</v>
      </c>
      <c r="R47" s="34">
        <f>[1]ОО!R47+'[1]СОШ 7'!R47</f>
        <v>0</v>
      </c>
      <c r="S47" s="13"/>
    </row>
    <row r="48" spans="1:19" ht="60" customHeight="1">
      <c r="A48" s="43" t="s">
        <v>72</v>
      </c>
      <c r="B48" s="19" t="s">
        <v>73</v>
      </c>
      <c r="C48" s="29"/>
      <c r="D48" s="80">
        <f t="shared" si="8"/>
        <v>5586.2</v>
      </c>
      <c r="E48" s="44">
        <f>J48</f>
        <v>0</v>
      </c>
      <c r="F48" s="44">
        <v>5250.9</v>
      </c>
      <c r="G48" s="79">
        <v>335.3</v>
      </c>
      <c r="H48" s="44">
        <v>0</v>
      </c>
      <c r="I48" s="79">
        <f t="shared" si="9"/>
        <v>0</v>
      </c>
      <c r="J48" s="44">
        <v>0</v>
      </c>
      <c r="K48" s="73">
        <v>0</v>
      </c>
      <c r="L48" s="80">
        <v>0</v>
      </c>
      <c r="M48" s="73">
        <v>0</v>
      </c>
      <c r="N48" s="44">
        <f t="shared" si="6"/>
        <v>0</v>
      </c>
      <c r="O48" s="34">
        <f>[1]ОО!O48+'[1]СОШ 7'!O48</f>
        <v>0</v>
      </c>
      <c r="P48" s="34">
        <f>[1]ОО!P48+'[1]СОШ 7'!P48</f>
        <v>0</v>
      </c>
      <c r="Q48" s="34">
        <f>[1]ОО!Q48+'[1]СОШ 7'!Q48</f>
        <v>0</v>
      </c>
      <c r="R48" s="34">
        <f>[1]ОО!R48+'[1]СОШ 7'!R48</f>
        <v>0</v>
      </c>
      <c r="S48" s="13"/>
    </row>
    <row r="49" spans="1:19" ht="66" customHeight="1">
      <c r="A49" s="43" t="s">
        <v>74</v>
      </c>
      <c r="B49" s="19" t="s">
        <v>75</v>
      </c>
      <c r="C49" s="30"/>
      <c r="D49" s="81">
        <f t="shared" si="8"/>
        <v>9800.1</v>
      </c>
      <c r="E49" s="44">
        <v>0</v>
      </c>
      <c r="F49" s="44">
        <v>9212</v>
      </c>
      <c r="G49" s="79">
        <v>588.1</v>
      </c>
      <c r="H49" s="44">
        <v>0</v>
      </c>
      <c r="I49" s="34">
        <f t="shared" si="9"/>
        <v>7760.1</v>
      </c>
      <c r="J49" s="44">
        <v>0</v>
      </c>
      <c r="K49" s="44">
        <v>7165.5</v>
      </c>
      <c r="L49" s="44">
        <f>457.4+137.2</f>
        <v>594.59999999999991</v>
      </c>
      <c r="M49" s="44">
        <v>0</v>
      </c>
      <c r="N49" s="34">
        <f t="shared" si="6"/>
        <v>0</v>
      </c>
      <c r="O49" s="34">
        <f>[1]ОО!O49+'[1]СОШ 7'!O49</f>
        <v>0</v>
      </c>
      <c r="P49" s="34">
        <f>[1]ОО!P49+'[1]СОШ 7'!P49</f>
        <v>0</v>
      </c>
      <c r="Q49" s="34">
        <f>[1]ОО!Q49+'[1]СОШ 7'!Q49</f>
        <v>0</v>
      </c>
      <c r="R49" s="34">
        <f>[1]ОО!R49+'[1]СОШ 7'!R49</f>
        <v>0</v>
      </c>
      <c r="S49" s="13"/>
    </row>
    <row r="50" spans="1:19" ht="32.25" customHeight="1">
      <c r="A50" s="43" t="s">
        <v>76</v>
      </c>
      <c r="B50" s="19" t="s">
        <v>77</v>
      </c>
      <c r="C50" s="25"/>
      <c r="D50" s="81">
        <f t="shared" si="8"/>
        <v>11485.6</v>
      </c>
      <c r="E50" s="44">
        <v>0</v>
      </c>
      <c r="F50" s="44">
        <v>10796.4</v>
      </c>
      <c r="G50" s="79">
        <v>689.2</v>
      </c>
      <c r="H50" s="44">
        <v>0</v>
      </c>
      <c r="I50" s="34">
        <f t="shared" si="9"/>
        <v>0</v>
      </c>
      <c r="J50" s="44">
        <v>0</v>
      </c>
      <c r="K50" s="44">
        <v>0</v>
      </c>
      <c r="L50" s="44">
        <v>0</v>
      </c>
      <c r="M50" s="44">
        <v>0</v>
      </c>
      <c r="N50" s="34">
        <f t="shared" si="6"/>
        <v>0</v>
      </c>
      <c r="O50" s="34">
        <f>[1]ОО!O50+'[1]СОШ 7'!O50</f>
        <v>0</v>
      </c>
      <c r="P50" s="34">
        <f>[1]ОО!P50+'[1]СОШ 7'!P50</f>
        <v>0</v>
      </c>
      <c r="Q50" s="34">
        <f>[1]ОО!Q50+'[1]СОШ 7'!Q50</f>
        <v>0</v>
      </c>
      <c r="R50" s="34">
        <f>[1]ОО!R50+'[1]СОШ 7'!R50</f>
        <v>0</v>
      </c>
      <c r="S50" s="13"/>
    </row>
    <row r="51" spans="1:19" ht="107.25" customHeight="1">
      <c r="A51" s="45" t="s">
        <v>78</v>
      </c>
      <c r="B51" s="26" t="s">
        <v>79</v>
      </c>
      <c r="C51" s="25"/>
      <c r="D51" s="82">
        <f t="shared" si="8"/>
        <v>37447.1</v>
      </c>
      <c r="E51" s="34">
        <v>0</v>
      </c>
      <c r="F51" s="34">
        <v>35236</v>
      </c>
      <c r="G51" s="83">
        <v>2211.1</v>
      </c>
      <c r="H51" s="34">
        <v>0</v>
      </c>
      <c r="I51" s="34">
        <f t="shared" si="9"/>
        <v>9787.4</v>
      </c>
      <c r="J51" s="34">
        <v>0</v>
      </c>
      <c r="K51" s="34">
        <v>9047.5</v>
      </c>
      <c r="L51" s="34">
        <v>739.9</v>
      </c>
      <c r="M51" s="34">
        <v>0</v>
      </c>
      <c r="N51" s="34">
        <f t="shared" si="6"/>
        <v>4379.8999999999996</v>
      </c>
      <c r="O51" s="34">
        <f>[1]ОО!O51+'[1]СОШ 7'!O51</f>
        <v>0</v>
      </c>
      <c r="P51" s="34">
        <f>[1]ОО!P51+'[1]СОШ 7'!P51</f>
        <v>3948.1</v>
      </c>
      <c r="Q51" s="34">
        <f>[1]ОО!Q51+'[1]СОШ 7'!Q51</f>
        <v>431.8</v>
      </c>
      <c r="R51" s="34">
        <f>[1]ОО!R51+'[1]СОШ 7'!R51</f>
        <v>0</v>
      </c>
      <c r="S51" s="13"/>
    </row>
    <row r="52" spans="1:19" ht="103.5" customHeight="1">
      <c r="A52" s="43" t="s">
        <v>80</v>
      </c>
      <c r="B52" s="19" t="s">
        <v>81</v>
      </c>
      <c r="C52" s="25"/>
      <c r="D52" s="82">
        <f t="shared" si="8"/>
        <v>11495.800000000001</v>
      </c>
      <c r="E52" s="44">
        <f>9321.7</f>
        <v>9321.7000000000007</v>
      </c>
      <c r="F52" s="44">
        <v>2174.1</v>
      </c>
      <c r="G52" s="79">
        <v>0</v>
      </c>
      <c r="H52" s="44">
        <v>0</v>
      </c>
      <c r="I52" s="34">
        <f t="shared" si="9"/>
        <v>7498.1</v>
      </c>
      <c r="J52" s="44">
        <v>6523.3</v>
      </c>
      <c r="K52" s="44">
        <v>974.8</v>
      </c>
      <c r="L52" s="44">
        <v>0</v>
      </c>
      <c r="M52" s="44">
        <v>0</v>
      </c>
      <c r="N52" s="34">
        <f t="shared" si="6"/>
        <v>2156.6999999999998</v>
      </c>
      <c r="O52" s="34">
        <f>[1]ОО!O52+'[1]СОШ 7'!O52</f>
        <v>1876.3</v>
      </c>
      <c r="P52" s="34">
        <f>[1]ОО!P52+'[1]СОШ 7'!P52</f>
        <v>280.39999999999998</v>
      </c>
      <c r="Q52" s="34">
        <f>[1]ОО!Q52+'[1]СОШ 7'!Q52</f>
        <v>0</v>
      </c>
      <c r="R52" s="34">
        <f>[1]ОО!R52+'[1]СОШ 7'!R52</f>
        <v>0</v>
      </c>
      <c r="S52" s="13"/>
    </row>
    <row r="53" spans="1:19" ht="31.5" customHeight="1">
      <c r="A53" s="43" t="s">
        <v>82</v>
      </c>
      <c r="B53" s="19" t="s">
        <v>83</v>
      </c>
      <c r="C53" s="25"/>
      <c r="D53" s="82">
        <f t="shared" si="8"/>
        <v>4829.0999999999995</v>
      </c>
      <c r="E53" s="44">
        <v>0</v>
      </c>
      <c r="F53" s="44">
        <v>4539.3999999999996</v>
      </c>
      <c r="G53" s="79">
        <v>289.7</v>
      </c>
      <c r="H53" s="44">
        <v>0</v>
      </c>
      <c r="I53" s="34">
        <f t="shared" si="9"/>
        <v>4829.0999999999995</v>
      </c>
      <c r="J53" s="44">
        <v>0</v>
      </c>
      <c r="K53" s="44">
        <v>4539.3999999999996</v>
      </c>
      <c r="L53" s="44">
        <v>289.7</v>
      </c>
      <c r="M53" s="44">
        <v>0</v>
      </c>
      <c r="N53" s="44">
        <f>O53+P53+Q53+R53</f>
        <v>2797.1000000000004</v>
      </c>
      <c r="O53" s="34">
        <f>[1]ОО!O53+'[1]СОШ 7'!O53</f>
        <v>0</v>
      </c>
      <c r="P53" s="34">
        <f>[1]ОО!P53+'[1]СОШ 7'!P53</f>
        <v>2629.3</v>
      </c>
      <c r="Q53" s="34">
        <f>[1]ОО!Q53+'[1]СОШ 7'!Q53</f>
        <v>167.8</v>
      </c>
      <c r="R53" s="34">
        <f>[1]ОО!R53+'[1]СОШ 7'!R53</f>
        <v>0</v>
      </c>
      <c r="S53" s="13"/>
    </row>
    <row r="54" spans="1:19" ht="45" customHeight="1">
      <c r="A54" s="35" t="s">
        <v>84</v>
      </c>
      <c r="B54" s="36" t="s">
        <v>85</v>
      </c>
      <c r="C54" s="25"/>
      <c r="D54" s="84">
        <f>E54+F54+G54+H54</f>
        <v>497238.3</v>
      </c>
      <c r="E54" s="37">
        <f>E55+E57+E59+E62+E56</f>
        <v>0</v>
      </c>
      <c r="F54" s="37">
        <f>F55+F57+F59+F62+F56</f>
        <v>35551</v>
      </c>
      <c r="G54" s="37">
        <f>G55+G57+G59+G62+G56</f>
        <v>455614.2</v>
      </c>
      <c r="H54" s="37">
        <f>H55+H57+H59+H62+H56</f>
        <v>6073.1</v>
      </c>
      <c r="I54" s="37">
        <f>I55+I57+I59+I62+I56</f>
        <v>81048.600000000006</v>
      </c>
      <c r="J54" s="37">
        <f t="shared" ref="J54:R54" si="10">J55+J57+J59+J62+J56</f>
        <v>0</v>
      </c>
      <c r="K54" s="37">
        <f t="shared" si="10"/>
        <v>2063.6999999999998</v>
      </c>
      <c r="L54" s="37">
        <f>L55+L57+L59+L62+L56</f>
        <v>77877.7</v>
      </c>
      <c r="M54" s="37">
        <f t="shared" si="10"/>
        <v>1107.2</v>
      </c>
      <c r="N54" s="37">
        <f t="shared" si="10"/>
        <v>43474.5</v>
      </c>
      <c r="O54" s="37">
        <f t="shared" si="10"/>
        <v>0</v>
      </c>
      <c r="P54" s="37">
        <f t="shared" si="10"/>
        <v>1031.8999999999999</v>
      </c>
      <c r="Q54" s="37">
        <f t="shared" si="10"/>
        <v>41883.4</v>
      </c>
      <c r="R54" s="37">
        <f t="shared" si="10"/>
        <v>559.20000000000005</v>
      </c>
      <c r="S54" s="13"/>
    </row>
    <row r="55" spans="1:19" ht="63" customHeight="1">
      <c r="A55" s="10" t="s">
        <v>86</v>
      </c>
      <c r="B55" s="26" t="s">
        <v>87</v>
      </c>
      <c r="C55" s="46"/>
      <c r="D55" s="67">
        <f>E55+F55+G55+H55</f>
        <v>416480.39999999997</v>
      </c>
      <c r="E55" s="17">
        <v>0</v>
      </c>
      <c r="F55" s="85">
        <v>0</v>
      </c>
      <c r="G55" s="85">
        <v>410407.3</v>
      </c>
      <c r="H55" s="85">
        <v>6073.1</v>
      </c>
      <c r="I55" s="17">
        <f>J55+K55+L55+M55</f>
        <v>66335.100000000006</v>
      </c>
      <c r="J55" s="17">
        <v>0</v>
      </c>
      <c r="K55" s="85">
        <v>0</v>
      </c>
      <c r="L55" s="85">
        <f>64293.3+934.6</f>
        <v>65227.9</v>
      </c>
      <c r="M55" s="85">
        <v>1107.2</v>
      </c>
      <c r="N55" s="47">
        <f>O55+P55+Q55+R55</f>
        <v>34126.199999999997</v>
      </c>
      <c r="O55" s="17">
        <f>[1]ОО!O55+'[1]СОШ 7'!O55</f>
        <v>0</v>
      </c>
      <c r="P55" s="17">
        <f>[1]ОО!P55+'[1]СОШ 7'!P55</f>
        <v>0</v>
      </c>
      <c r="Q55" s="17">
        <f>[1]ОО!Q55+'[1]СОШ 7'!Q55</f>
        <v>33567</v>
      </c>
      <c r="R55" s="17">
        <f>[1]ОО!R55+'[1]СОШ 7'!R55</f>
        <v>559.20000000000005</v>
      </c>
      <c r="S55" s="13"/>
    </row>
    <row r="56" spans="1:19" ht="60.75" customHeight="1">
      <c r="A56" s="31" t="s">
        <v>88</v>
      </c>
      <c r="B56" s="16" t="s">
        <v>89</v>
      </c>
      <c r="C56" s="46"/>
      <c r="D56" s="86">
        <f>G56</f>
        <v>16699.400000000001</v>
      </c>
      <c r="E56" s="87">
        <v>0</v>
      </c>
      <c r="F56" s="87">
        <v>0</v>
      </c>
      <c r="G56" s="87">
        <v>16699.400000000001</v>
      </c>
      <c r="H56" s="87">
        <v>0</v>
      </c>
      <c r="I56" s="85">
        <f>J56+K56+L56+M56</f>
        <v>4742.8999999999996</v>
      </c>
      <c r="J56" s="87">
        <v>0</v>
      </c>
      <c r="K56" s="87">
        <v>0</v>
      </c>
      <c r="L56" s="87">
        <f>6592.9-1850</f>
        <v>4742.8999999999996</v>
      </c>
      <c r="M56" s="87">
        <v>0</v>
      </c>
      <c r="N56" s="47">
        <f>O56+P56+Q56+R56</f>
        <v>2329.8000000000002</v>
      </c>
      <c r="O56" s="17">
        <f>[1]ОО!O56+'[1]СОШ 7'!O56</f>
        <v>0</v>
      </c>
      <c r="P56" s="17">
        <f>[1]ОО!P56+'[1]СОШ 7'!P56</f>
        <v>0</v>
      </c>
      <c r="Q56" s="17">
        <f>[1]ОО!Q56+'[1]СОШ 7'!Q56</f>
        <v>2329.8000000000002</v>
      </c>
      <c r="R56" s="17">
        <f>[1]ОО!R56+'[1]СОШ 7'!R56</f>
        <v>0</v>
      </c>
      <c r="S56" s="13"/>
    </row>
    <row r="57" spans="1:19" ht="61.5" customHeight="1">
      <c r="A57" s="48" t="s">
        <v>90</v>
      </c>
      <c r="B57" s="16" t="s">
        <v>91</v>
      </c>
      <c r="C57" s="49"/>
      <c r="D57" s="71">
        <f>E57+F57+G57+H57</f>
        <v>56125.1</v>
      </c>
      <c r="E57" s="71">
        <v>0</v>
      </c>
      <c r="F57" s="87">
        <v>28927.5</v>
      </c>
      <c r="G57" s="87">
        <v>27197.599999999999</v>
      </c>
      <c r="H57" s="87">
        <v>0</v>
      </c>
      <c r="I57" s="71">
        <f>J57+K57+L57+M57</f>
        <v>9970.6</v>
      </c>
      <c r="J57" s="87">
        <f>J58</f>
        <v>0</v>
      </c>
      <c r="K57" s="87">
        <f>K58</f>
        <v>2063.6999999999998</v>
      </c>
      <c r="L57" s="87">
        <f>131.7+7049.1+726.1</f>
        <v>7906.9000000000005</v>
      </c>
      <c r="M57" s="87">
        <f>M58</f>
        <v>0</v>
      </c>
      <c r="N57" s="50">
        <f>O57+P57+Q57+R57</f>
        <v>7018.4999999999991</v>
      </c>
      <c r="O57" s="17">
        <f>[1]ОО!O57+'[1]СОШ 7'!O57</f>
        <v>0</v>
      </c>
      <c r="P57" s="17">
        <f>[1]ОО!P57+'[1]СОШ 7'!P57</f>
        <v>1031.8999999999999</v>
      </c>
      <c r="Q57" s="17">
        <f>[1]ОО!Q57+'[1]СОШ 7'!Q57</f>
        <v>5986.5999999999995</v>
      </c>
      <c r="R57" s="17">
        <f>[1]ОО!R57+'[1]СОШ 7'!R57</f>
        <v>0</v>
      </c>
      <c r="S57" s="13"/>
    </row>
    <row r="58" spans="1:19" ht="32.25" customHeight="1">
      <c r="A58" s="48"/>
      <c r="B58" s="19" t="s">
        <v>92</v>
      </c>
      <c r="C58" s="49"/>
      <c r="D58" s="73">
        <f>E58+F58+G58</f>
        <v>30743.9</v>
      </c>
      <c r="E58" s="73">
        <v>0</v>
      </c>
      <c r="F58" s="80">
        <v>28927.5</v>
      </c>
      <c r="G58" s="80">
        <v>1816.4</v>
      </c>
      <c r="H58" s="80">
        <v>0</v>
      </c>
      <c r="I58" s="73">
        <f>J58+K58+L58+M58</f>
        <v>2195.3999999999996</v>
      </c>
      <c r="J58" s="73">
        <v>0</v>
      </c>
      <c r="K58" s="80">
        <v>2063.6999999999998</v>
      </c>
      <c r="L58" s="80">
        <v>131.69999999999999</v>
      </c>
      <c r="M58" s="80">
        <v>0</v>
      </c>
      <c r="N58" s="50">
        <f>O58+P58+Q58+R58</f>
        <v>1097.8</v>
      </c>
      <c r="O58" s="17">
        <f>[1]ОО!O58+'[1]СОШ 7'!O58</f>
        <v>0</v>
      </c>
      <c r="P58" s="17">
        <f>[1]ОО!P58+'[1]СОШ 7'!P58</f>
        <v>1031.8999999999999</v>
      </c>
      <c r="Q58" s="17">
        <f>[1]ОО!Q58+'[1]СОШ 7'!Q58</f>
        <v>65.900000000000006</v>
      </c>
      <c r="R58" s="17">
        <f>[1]ОО!R58+'[1]СОШ 7'!R58</f>
        <v>0</v>
      </c>
      <c r="S58" s="13"/>
    </row>
    <row r="59" spans="1:19" ht="75" customHeight="1">
      <c r="A59" s="51" t="s">
        <v>93</v>
      </c>
      <c r="B59" s="18" t="s">
        <v>94</v>
      </c>
      <c r="C59" s="46"/>
      <c r="D59" s="88">
        <f>D60+D61</f>
        <v>902.40000000000009</v>
      </c>
      <c r="E59" s="78">
        <f t="shared" ref="E59:M59" si="11">E60+E61</f>
        <v>0</v>
      </c>
      <c r="F59" s="78">
        <f t="shared" si="11"/>
        <v>0</v>
      </c>
      <c r="G59" s="78">
        <f>G60+G61</f>
        <v>902.40000000000009</v>
      </c>
      <c r="H59" s="78">
        <f t="shared" si="11"/>
        <v>0</v>
      </c>
      <c r="I59" s="78">
        <f t="shared" si="11"/>
        <v>0</v>
      </c>
      <c r="J59" s="78">
        <f t="shared" si="11"/>
        <v>0</v>
      </c>
      <c r="K59" s="78">
        <f t="shared" si="11"/>
        <v>0</v>
      </c>
      <c r="L59" s="78">
        <f t="shared" si="11"/>
        <v>0</v>
      </c>
      <c r="M59" s="78">
        <f t="shared" si="11"/>
        <v>0</v>
      </c>
      <c r="N59" s="52">
        <f t="shared" ref="N59:N64" si="12">O59+P59+Q59+R59</f>
        <v>0</v>
      </c>
      <c r="O59" s="17">
        <f>[1]ОО!O59+'[1]СОШ 7'!O59</f>
        <v>0</v>
      </c>
      <c r="P59" s="17">
        <f>[1]ОО!P59+'[1]СОШ 7'!P59</f>
        <v>0</v>
      </c>
      <c r="Q59" s="17">
        <f>[1]ОО!Q59+'[1]СОШ 7'!Q59</f>
        <v>0</v>
      </c>
      <c r="R59" s="17">
        <f>[1]ОО!R59+'[1]СОШ 7'!R59</f>
        <v>0</v>
      </c>
      <c r="S59" s="13"/>
    </row>
    <row r="60" spans="1:19" ht="31.5" customHeight="1">
      <c r="A60" s="53"/>
      <c r="B60" s="18" t="s">
        <v>71</v>
      </c>
      <c r="C60" s="46"/>
      <c r="D60" s="68">
        <f>E60+F60+G60+H60</f>
        <v>580.70000000000005</v>
      </c>
      <c r="E60" s="69">
        <v>0</v>
      </c>
      <c r="F60" s="69">
        <v>0</v>
      </c>
      <c r="G60" s="78">
        <f>238.5+133.4+208.8</f>
        <v>580.70000000000005</v>
      </c>
      <c r="H60" s="69">
        <v>0</v>
      </c>
      <c r="I60" s="69">
        <f>J60+K60+L60+M60</f>
        <v>0</v>
      </c>
      <c r="J60" s="69">
        <v>0</v>
      </c>
      <c r="K60" s="69">
        <v>0</v>
      </c>
      <c r="L60" s="78">
        <v>0</v>
      </c>
      <c r="M60" s="69">
        <v>0</v>
      </c>
      <c r="N60" s="52">
        <f t="shared" si="12"/>
        <v>0</v>
      </c>
      <c r="O60" s="17">
        <f>[1]ОО!O60+'[1]СОШ 7'!O60</f>
        <v>0</v>
      </c>
      <c r="P60" s="17">
        <f>[1]ОО!P60+'[1]СОШ 7'!P60</f>
        <v>0</v>
      </c>
      <c r="Q60" s="17">
        <f>[1]ОО!Q60+'[1]СОШ 7'!Q60</f>
        <v>0</v>
      </c>
      <c r="R60" s="17">
        <f>[1]ОО!R60+'[1]СОШ 7'!R60</f>
        <v>0</v>
      </c>
      <c r="S60" s="13"/>
    </row>
    <row r="61" spans="1:19" ht="17.25" customHeight="1">
      <c r="A61" s="54"/>
      <c r="B61" s="19" t="s">
        <v>28</v>
      </c>
      <c r="C61" s="46"/>
      <c r="D61" s="72">
        <f>E61+F61+G61+H61</f>
        <v>321.7</v>
      </c>
      <c r="E61" s="69">
        <v>0</v>
      </c>
      <c r="F61" s="73">
        <v>0</v>
      </c>
      <c r="G61" s="80">
        <f>157.1+10.9+153.7</f>
        <v>321.7</v>
      </c>
      <c r="H61" s="73">
        <v>0</v>
      </c>
      <c r="I61" s="73">
        <f>J61+K61+L61+M61</f>
        <v>0</v>
      </c>
      <c r="J61" s="73">
        <v>0</v>
      </c>
      <c r="K61" s="73">
        <v>0</v>
      </c>
      <c r="L61" s="80">
        <v>0</v>
      </c>
      <c r="M61" s="73">
        <v>0</v>
      </c>
      <c r="N61" s="37">
        <f t="shared" si="12"/>
        <v>0</v>
      </c>
      <c r="O61" s="17">
        <f>[1]ОО!O61+'[1]СОШ 7'!O61</f>
        <v>0</v>
      </c>
      <c r="P61" s="17">
        <f>[1]ОО!P61+'[1]СОШ 7'!P61</f>
        <v>0</v>
      </c>
      <c r="Q61" s="17">
        <f>[1]ОО!Q61+'[1]СОШ 7'!Q61</f>
        <v>0</v>
      </c>
      <c r="R61" s="17">
        <f>[1]ОО!R61+'[1]СОШ 7'!R61</f>
        <v>0</v>
      </c>
      <c r="S61" s="13"/>
    </row>
    <row r="62" spans="1:19" ht="30">
      <c r="A62" s="96" t="s">
        <v>95</v>
      </c>
      <c r="B62" s="18" t="s">
        <v>96</v>
      </c>
      <c r="C62" s="46"/>
      <c r="D62" s="68">
        <f t="shared" ref="D62:M62" si="13">D63+D64</f>
        <v>7031</v>
      </c>
      <c r="E62" s="17">
        <f t="shared" si="13"/>
        <v>0</v>
      </c>
      <c r="F62" s="68">
        <f t="shared" si="13"/>
        <v>6623.5</v>
      </c>
      <c r="G62" s="69">
        <f t="shared" si="13"/>
        <v>407.5</v>
      </c>
      <c r="H62" s="69">
        <f t="shared" si="13"/>
        <v>0</v>
      </c>
      <c r="I62" s="17">
        <f t="shared" si="13"/>
        <v>0</v>
      </c>
      <c r="J62" s="69">
        <f t="shared" si="13"/>
        <v>0</v>
      </c>
      <c r="K62" s="69">
        <f t="shared" si="13"/>
        <v>0</v>
      </c>
      <c r="L62" s="69">
        <f t="shared" si="13"/>
        <v>0</v>
      </c>
      <c r="M62" s="69">
        <f t="shared" si="13"/>
        <v>0</v>
      </c>
      <c r="N62" s="52">
        <f t="shared" si="12"/>
        <v>0</v>
      </c>
      <c r="O62" s="17">
        <f>[1]ОО!O62+'[1]СОШ 7'!O62</f>
        <v>0</v>
      </c>
      <c r="P62" s="17">
        <f>[1]ОО!P62+'[1]СОШ 7'!P62</f>
        <v>0</v>
      </c>
      <c r="Q62" s="17">
        <f>[1]ОО!Q62+'[1]СОШ 7'!Q62</f>
        <v>0</v>
      </c>
      <c r="R62" s="17">
        <f>[1]ОО!R62+'[1]СОШ 7'!R62</f>
        <v>0</v>
      </c>
      <c r="S62" s="13"/>
    </row>
    <row r="63" spans="1:19" ht="15">
      <c r="A63" s="92"/>
      <c r="B63" s="18" t="s">
        <v>97</v>
      </c>
      <c r="C63" s="46"/>
      <c r="D63" s="68">
        <f t="shared" ref="D63:D77" si="14">E63+F63+G63+H63</f>
        <v>6910.1</v>
      </c>
      <c r="E63" s="42">
        <v>0</v>
      </c>
      <c r="F63" s="88">
        <v>6623.5</v>
      </c>
      <c r="G63" s="78">
        <v>286.60000000000002</v>
      </c>
      <c r="H63" s="77">
        <v>0</v>
      </c>
      <c r="I63" s="42">
        <f>J63+K63+L63+M63</f>
        <v>0</v>
      </c>
      <c r="J63" s="69">
        <v>0</v>
      </c>
      <c r="K63" s="78">
        <v>0</v>
      </c>
      <c r="L63" s="78">
        <v>0</v>
      </c>
      <c r="M63" s="78">
        <v>0</v>
      </c>
      <c r="N63" s="52">
        <f t="shared" si="12"/>
        <v>0</v>
      </c>
      <c r="O63" s="17">
        <f>[1]ОО!O63+'[1]СОШ 7'!O63</f>
        <v>0</v>
      </c>
      <c r="P63" s="17">
        <f>[1]ОО!P63+'[1]СОШ 7'!P63</f>
        <v>0</v>
      </c>
      <c r="Q63" s="17">
        <f>[1]ОО!Q63+'[1]СОШ 7'!Q63</f>
        <v>0</v>
      </c>
      <c r="R63" s="17">
        <f>[1]ОО!R63+'[1]СОШ 7'!R63</f>
        <v>0</v>
      </c>
      <c r="S63" s="13"/>
    </row>
    <row r="64" spans="1:19" ht="15">
      <c r="A64" s="97"/>
      <c r="B64" s="19" t="s">
        <v>98</v>
      </c>
      <c r="C64" s="55"/>
      <c r="D64" s="72">
        <f t="shared" si="14"/>
        <v>120.9</v>
      </c>
      <c r="E64" s="44">
        <v>0</v>
      </c>
      <c r="F64" s="81">
        <v>0</v>
      </c>
      <c r="G64" s="80">
        <v>120.9</v>
      </c>
      <c r="H64" s="79">
        <v>0</v>
      </c>
      <c r="I64" s="44">
        <f>J64+K64+L64+M64</f>
        <v>0</v>
      </c>
      <c r="J64" s="73">
        <v>0</v>
      </c>
      <c r="K64" s="80">
        <v>0</v>
      </c>
      <c r="L64" s="80">
        <v>0</v>
      </c>
      <c r="M64" s="80">
        <v>0</v>
      </c>
      <c r="N64" s="37">
        <f t="shared" si="12"/>
        <v>0</v>
      </c>
      <c r="O64" s="17">
        <f>[1]ОО!O64+'[1]СОШ 7'!O64</f>
        <v>0</v>
      </c>
      <c r="P64" s="17">
        <f>[1]ОО!P64+'[1]СОШ 7'!P64</f>
        <v>0</v>
      </c>
      <c r="Q64" s="17">
        <f>[1]ОО!Q64+'[1]СОШ 7'!Q64</f>
        <v>0</v>
      </c>
      <c r="R64" s="17">
        <f>[1]ОО!R64+'[1]СОШ 7'!R64</f>
        <v>0</v>
      </c>
      <c r="S64" s="13"/>
    </row>
    <row r="65" spans="1:19" ht="59.25" customHeight="1">
      <c r="A65" s="56" t="s">
        <v>99</v>
      </c>
      <c r="B65" s="36" t="s">
        <v>100</v>
      </c>
      <c r="C65" s="57"/>
      <c r="D65" s="12">
        <f t="shared" si="14"/>
        <v>21242.7</v>
      </c>
      <c r="E65" s="12">
        <f>E66+E67</f>
        <v>0</v>
      </c>
      <c r="F65" s="12">
        <f>F66+F67</f>
        <v>0</v>
      </c>
      <c r="G65" s="12">
        <f>G66+G67</f>
        <v>20071.900000000001</v>
      </c>
      <c r="H65" s="12">
        <f>H66+H67</f>
        <v>1170.8</v>
      </c>
      <c r="I65" s="12">
        <f>I66+I67</f>
        <v>5271.0999999999995</v>
      </c>
      <c r="J65" s="37">
        <f>J66</f>
        <v>0</v>
      </c>
      <c r="K65" s="37">
        <f>K66</f>
        <v>0</v>
      </c>
      <c r="L65" s="37">
        <f t="shared" ref="L65:R65" si="15">L66+L67</f>
        <v>5139.3999999999996</v>
      </c>
      <c r="M65" s="37">
        <f t="shared" si="15"/>
        <v>131.69999999999999</v>
      </c>
      <c r="N65" s="37">
        <f t="shared" si="15"/>
        <v>1971.2</v>
      </c>
      <c r="O65" s="12">
        <f t="shared" si="15"/>
        <v>0</v>
      </c>
      <c r="P65" s="12">
        <f t="shared" si="15"/>
        <v>0</v>
      </c>
      <c r="Q65" s="12">
        <f t="shared" si="15"/>
        <v>1890.8</v>
      </c>
      <c r="R65" s="12">
        <f t="shared" si="15"/>
        <v>80.400000000000006</v>
      </c>
      <c r="S65" s="13"/>
    </row>
    <row r="66" spans="1:19" ht="60.75" customHeight="1">
      <c r="A66" s="58" t="s">
        <v>101</v>
      </c>
      <c r="B66" s="26" t="s">
        <v>102</v>
      </c>
      <c r="C66" s="46"/>
      <c r="D66" s="89">
        <f t="shared" si="14"/>
        <v>20057.8</v>
      </c>
      <c r="E66" s="34">
        <v>0</v>
      </c>
      <c r="F66" s="83">
        <v>0</v>
      </c>
      <c r="G66" s="83">
        <v>18887</v>
      </c>
      <c r="H66" s="83">
        <v>1170.8</v>
      </c>
      <c r="I66" s="34">
        <f>J66+K66+L66+M66</f>
        <v>4089.3999999999996</v>
      </c>
      <c r="J66" s="34">
        <v>0</v>
      </c>
      <c r="K66" s="83">
        <v>0</v>
      </c>
      <c r="L66" s="83">
        <v>3957.7</v>
      </c>
      <c r="M66" s="83">
        <v>131.69999999999999</v>
      </c>
      <c r="N66" s="12">
        <f>O66+P66+Q66+R66</f>
        <v>1889.2</v>
      </c>
      <c r="O66" s="34">
        <f>[1]ОО!O66+'[1]СОШ 7'!O66</f>
        <v>0</v>
      </c>
      <c r="P66" s="34">
        <f>[1]ОО!P66+'[1]СОШ 7'!P66</f>
        <v>0</v>
      </c>
      <c r="Q66" s="34">
        <f>[1]ОО!Q66+'[1]СОШ 7'!Q66</f>
        <v>1808.8</v>
      </c>
      <c r="R66" s="34">
        <f>[1]ОО!R66+'[1]СОШ 7'!R66</f>
        <v>80.400000000000006</v>
      </c>
      <c r="S66" s="13"/>
    </row>
    <row r="67" spans="1:19" ht="45.75" customHeight="1">
      <c r="A67" s="58" t="s">
        <v>103</v>
      </c>
      <c r="B67" s="26" t="s">
        <v>104</v>
      </c>
      <c r="C67" s="46"/>
      <c r="D67" s="89">
        <f t="shared" si="14"/>
        <v>1184.9000000000001</v>
      </c>
      <c r="E67" s="34">
        <v>0</v>
      </c>
      <c r="F67" s="83">
        <v>0</v>
      </c>
      <c r="G67" s="83">
        <v>1184.9000000000001</v>
      </c>
      <c r="H67" s="83">
        <v>0</v>
      </c>
      <c r="I67" s="34">
        <f>J67+K67+L67+M67</f>
        <v>1181.7</v>
      </c>
      <c r="J67" s="34">
        <v>0</v>
      </c>
      <c r="K67" s="83">
        <v>0</v>
      </c>
      <c r="L67" s="83">
        <v>1181.7</v>
      </c>
      <c r="M67" s="83">
        <v>0</v>
      </c>
      <c r="N67" s="12">
        <f>O67+P67+Q67+R67</f>
        <v>82</v>
      </c>
      <c r="O67" s="34">
        <f>[1]ОО!O67+'[1]СОШ 7'!O67</f>
        <v>0</v>
      </c>
      <c r="P67" s="34">
        <f>[1]ОО!P67+'[1]СОШ 7'!P67</f>
        <v>0</v>
      </c>
      <c r="Q67" s="34">
        <f>[1]ОО!Q67+'[1]СОШ 7'!Q67</f>
        <v>82</v>
      </c>
      <c r="R67" s="34">
        <f>[1]ОО!R67+'[1]СОШ 7'!R67</f>
        <v>0</v>
      </c>
      <c r="S67" s="13"/>
    </row>
    <row r="68" spans="1:19" ht="59.25" customHeight="1">
      <c r="A68" s="56" t="s">
        <v>105</v>
      </c>
      <c r="B68" s="11" t="s">
        <v>106</v>
      </c>
      <c r="C68" s="46"/>
      <c r="D68" s="12">
        <f t="shared" si="14"/>
        <v>19297.900000000001</v>
      </c>
      <c r="E68" s="12">
        <f t="shared" ref="E68:M68" si="16">E69+E70</f>
        <v>0</v>
      </c>
      <c r="F68" s="12">
        <f t="shared" si="16"/>
        <v>0</v>
      </c>
      <c r="G68" s="12">
        <f t="shared" si="16"/>
        <v>19297.900000000001</v>
      </c>
      <c r="H68" s="12">
        <f t="shared" si="16"/>
        <v>0</v>
      </c>
      <c r="I68" s="12">
        <f t="shared" si="16"/>
        <v>3443.7</v>
      </c>
      <c r="J68" s="12">
        <f t="shared" si="16"/>
        <v>0</v>
      </c>
      <c r="K68" s="12">
        <f t="shared" si="16"/>
        <v>0</v>
      </c>
      <c r="L68" s="12">
        <f t="shared" si="16"/>
        <v>3443.7</v>
      </c>
      <c r="M68" s="12">
        <f t="shared" si="16"/>
        <v>0</v>
      </c>
      <c r="N68" s="12">
        <f>N69+N70</f>
        <v>1508.3999999999999</v>
      </c>
      <c r="O68" s="12">
        <f>O69+O70</f>
        <v>0</v>
      </c>
      <c r="P68" s="12">
        <f>P69+P70</f>
        <v>0</v>
      </c>
      <c r="Q68" s="12">
        <f>Q69+Q70</f>
        <v>1508.3999999999999</v>
      </c>
      <c r="R68" s="12">
        <f>R69+R70</f>
        <v>0</v>
      </c>
      <c r="S68" s="13"/>
    </row>
    <row r="69" spans="1:19" ht="45">
      <c r="A69" s="59" t="s">
        <v>107</v>
      </c>
      <c r="B69" s="19" t="s">
        <v>108</v>
      </c>
      <c r="C69" s="46"/>
      <c r="D69" s="74">
        <f t="shared" si="14"/>
        <v>19168.7</v>
      </c>
      <c r="E69" s="79">
        <v>0</v>
      </c>
      <c r="F69" s="79">
        <v>0</v>
      </c>
      <c r="G69" s="79">
        <v>19168.7</v>
      </c>
      <c r="H69" s="79">
        <v>0</v>
      </c>
      <c r="I69" s="44">
        <f>J69+K69+L69+M69</f>
        <v>3418.7</v>
      </c>
      <c r="J69" s="44">
        <v>0</v>
      </c>
      <c r="K69" s="79">
        <v>0</v>
      </c>
      <c r="L69" s="79">
        <v>3418.7</v>
      </c>
      <c r="M69" s="79">
        <v>0</v>
      </c>
      <c r="N69" s="12">
        <f>O69+P69+Q69+R69</f>
        <v>1497.3</v>
      </c>
      <c r="O69" s="34">
        <f>[1]ОО!O69+'[1]СОШ 7'!O69</f>
        <v>0</v>
      </c>
      <c r="P69" s="34">
        <f>[1]ОО!P69+'[1]СОШ 7'!P69</f>
        <v>0</v>
      </c>
      <c r="Q69" s="34">
        <f>[1]ОО!Q69+'[1]СОШ 7'!Q69</f>
        <v>1497.3</v>
      </c>
      <c r="R69" s="34">
        <f>[1]ОО!R69+'[1]СОШ 7'!R69</f>
        <v>0</v>
      </c>
      <c r="S69" s="13"/>
    </row>
    <row r="70" spans="1:19" ht="45">
      <c r="A70" s="59" t="s">
        <v>109</v>
      </c>
      <c r="B70" s="19" t="s">
        <v>110</v>
      </c>
      <c r="C70" s="46"/>
      <c r="D70" s="74">
        <f t="shared" si="14"/>
        <v>129.19999999999999</v>
      </c>
      <c r="E70" s="79">
        <v>0</v>
      </c>
      <c r="F70" s="79">
        <v>0</v>
      </c>
      <c r="G70" s="79">
        <v>129.19999999999999</v>
      </c>
      <c r="H70" s="79">
        <v>0</v>
      </c>
      <c r="I70" s="44">
        <f>J70+K70+L70+M70</f>
        <v>25</v>
      </c>
      <c r="J70" s="44">
        <v>0</v>
      </c>
      <c r="K70" s="79">
        <v>0</v>
      </c>
      <c r="L70" s="79">
        <v>25</v>
      </c>
      <c r="M70" s="79">
        <v>0</v>
      </c>
      <c r="N70" s="12">
        <f>O70+P70+Q70+R70</f>
        <v>11.1</v>
      </c>
      <c r="O70" s="34">
        <f>[1]ОО!O70+'[1]СОШ 7'!O70</f>
        <v>0</v>
      </c>
      <c r="P70" s="34">
        <f>[1]ОО!P70+'[1]СОШ 7'!P70</f>
        <v>0</v>
      </c>
      <c r="Q70" s="34">
        <f>[1]ОО!Q70+'[1]СОШ 7'!Q70</f>
        <v>11.1</v>
      </c>
      <c r="R70" s="34">
        <f>[1]ОО!R70+'[1]СОШ 7'!R70</f>
        <v>0</v>
      </c>
      <c r="S70" s="13"/>
    </row>
    <row r="71" spans="1:19" ht="73.5" customHeight="1">
      <c r="A71" s="56" t="s">
        <v>111</v>
      </c>
      <c r="B71" s="11" t="s">
        <v>112</v>
      </c>
      <c r="C71" s="46"/>
      <c r="D71" s="12">
        <f t="shared" si="14"/>
        <v>129318.6</v>
      </c>
      <c r="E71" s="84">
        <f t="shared" ref="E71:M71" si="17">E72+E73</f>
        <v>0</v>
      </c>
      <c r="F71" s="84">
        <f t="shared" si="17"/>
        <v>0</v>
      </c>
      <c r="G71" s="84">
        <f>G72+G73</f>
        <v>73866.8</v>
      </c>
      <c r="H71" s="84">
        <f t="shared" si="17"/>
        <v>55451.8</v>
      </c>
      <c r="I71" s="84">
        <f t="shared" si="17"/>
        <v>19266.599999999999</v>
      </c>
      <c r="J71" s="84">
        <f t="shared" si="17"/>
        <v>0</v>
      </c>
      <c r="K71" s="84">
        <f t="shared" si="17"/>
        <v>0</v>
      </c>
      <c r="L71" s="84">
        <f t="shared" si="17"/>
        <v>11366.6</v>
      </c>
      <c r="M71" s="84">
        <f t="shared" si="17"/>
        <v>7900</v>
      </c>
      <c r="N71" s="12">
        <f>N72+N73</f>
        <v>8747.4000000000015</v>
      </c>
      <c r="O71" s="12">
        <f>O72+O73</f>
        <v>0</v>
      </c>
      <c r="P71" s="12">
        <f>P72+P73</f>
        <v>0</v>
      </c>
      <c r="Q71" s="12">
        <f>Q72+Q73</f>
        <v>5410.6</v>
      </c>
      <c r="R71" s="12">
        <f>R72+R73</f>
        <v>3336.8</v>
      </c>
      <c r="S71" s="13"/>
    </row>
    <row r="72" spans="1:19" ht="60" customHeight="1">
      <c r="A72" s="58" t="s">
        <v>113</v>
      </c>
      <c r="B72" s="28" t="s">
        <v>114</v>
      </c>
      <c r="C72" s="46"/>
      <c r="D72" s="34">
        <f t="shared" si="14"/>
        <v>129126.90000000001</v>
      </c>
      <c r="E72" s="34">
        <v>0</v>
      </c>
      <c r="F72" s="34">
        <v>0</v>
      </c>
      <c r="G72" s="34">
        <v>73675.100000000006</v>
      </c>
      <c r="H72" s="34">
        <v>55451.8</v>
      </c>
      <c r="I72" s="34">
        <f>J72+K72+L72+M72</f>
        <v>19171</v>
      </c>
      <c r="J72" s="34">
        <v>0</v>
      </c>
      <c r="K72" s="34">
        <v>0</v>
      </c>
      <c r="L72" s="34">
        <f>11253.6+17.4</f>
        <v>11271</v>
      </c>
      <c r="M72" s="34">
        <v>7900</v>
      </c>
      <c r="N72" s="12">
        <f>O72+P72+Q72+R72</f>
        <v>8698.9000000000015</v>
      </c>
      <c r="O72" s="34">
        <f>[1]ОО!O72+'[1]СОШ 7'!O72</f>
        <v>0</v>
      </c>
      <c r="P72" s="34">
        <f>[1]ОО!P72+'[1]СОШ 7'!P72</f>
        <v>0</v>
      </c>
      <c r="Q72" s="34">
        <f>[1]ОО!Q72+'[1]СОШ 7'!Q72</f>
        <v>5362.1</v>
      </c>
      <c r="R72" s="34">
        <f>[1]ОО!R72+'[1]СОШ 7'!R72</f>
        <v>3336.8</v>
      </c>
      <c r="S72" s="13"/>
    </row>
    <row r="73" spans="1:19" ht="45" customHeight="1">
      <c r="A73" s="58" t="s">
        <v>115</v>
      </c>
      <c r="B73" s="28" t="s">
        <v>116</v>
      </c>
      <c r="C73" s="46"/>
      <c r="D73" s="34">
        <f t="shared" si="14"/>
        <v>191.7</v>
      </c>
      <c r="E73" s="34">
        <v>0</v>
      </c>
      <c r="F73" s="34">
        <v>0</v>
      </c>
      <c r="G73" s="34">
        <v>191.7</v>
      </c>
      <c r="H73" s="34">
        <v>0</v>
      </c>
      <c r="I73" s="34">
        <f>J73+K73+L73+M73</f>
        <v>95.6</v>
      </c>
      <c r="J73" s="34">
        <v>0</v>
      </c>
      <c r="K73" s="34">
        <v>0</v>
      </c>
      <c r="L73" s="34">
        <v>95.6</v>
      </c>
      <c r="M73" s="34">
        <v>0</v>
      </c>
      <c r="N73" s="12">
        <f>O73+P73+Q73+R73</f>
        <v>48.5</v>
      </c>
      <c r="O73" s="34">
        <f>[1]ОО!O73+'[1]СОШ 7'!O73</f>
        <v>0</v>
      </c>
      <c r="P73" s="34">
        <f>[1]ОО!P73+'[1]СОШ 7'!P73</f>
        <v>0</v>
      </c>
      <c r="Q73" s="34">
        <f>[1]ОО!Q73+'[1]СОШ 7'!Q73</f>
        <v>48.5</v>
      </c>
      <c r="R73" s="34">
        <f>[1]ОО!R73+'[1]СОШ 7'!R73</f>
        <v>0</v>
      </c>
      <c r="S73" s="13"/>
    </row>
    <row r="74" spans="1:19" ht="72" customHeight="1">
      <c r="A74" s="56" t="s">
        <v>117</v>
      </c>
      <c r="B74" s="60" t="s">
        <v>118</v>
      </c>
      <c r="C74" s="46"/>
      <c r="D74" s="12">
        <f t="shared" si="14"/>
        <v>63831.6</v>
      </c>
      <c r="E74" s="12">
        <f t="shared" ref="E74:M74" si="18">E75+E76+E77</f>
        <v>0</v>
      </c>
      <c r="F74" s="12">
        <f t="shared" si="18"/>
        <v>18336.5</v>
      </c>
      <c r="G74" s="12">
        <f t="shared" si="18"/>
        <v>45495.1</v>
      </c>
      <c r="H74" s="12">
        <f t="shared" si="18"/>
        <v>0</v>
      </c>
      <c r="I74" s="12">
        <f t="shared" si="18"/>
        <v>9218.6</v>
      </c>
      <c r="J74" s="12">
        <f t="shared" si="18"/>
        <v>0</v>
      </c>
      <c r="K74" s="12">
        <f t="shared" si="18"/>
        <v>2674.7</v>
      </c>
      <c r="L74" s="12">
        <f t="shared" si="18"/>
        <v>6543.9000000000005</v>
      </c>
      <c r="M74" s="12">
        <f t="shared" si="18"/>
        <v>0</v>
      </c>
      <c r="N74" s="12">
        <f>N75+N76+N77</f>
        <v>3736.4</v>
      </c>
      <c r="O74" s="12">
        <f>O75+O76+O77</f>
        <v>0</v>
      </c>
      <c r="P74" s="12">
        <f>P75+P76+P77</f>
        <v>1016.9</v>
      </c>
      <c r="Q74" s="12">
        <f>Q75+Q76+Q77</f>
        <v>2719.5</v>
      </c>
      <c r="R74" s="12">
        <f>R75+R76+R77</f>
        <v>0</v>
      </c>
      <c r="S74" s="13"/>
    </row>
    <row r="75" spans="1:19" ht="30">
      <c r="A75" s="58" t="s">
        <v>119</v>
      </c>
      <c r="B75" s="28" t="s">
        <v>120</v>
      </c>
      <c r="C75" s="46"/>
      <c r="D75" s="34">
        <f t="shared" si="14"/>
        <v>59178.400000000001</v>
      </c>
      <c r="E75" s="34">
        <v>0</v>
      </c>
      <c r="F75" s="83">
        <v>18336.5</v>
      </c>
      <c r="G75" s="83">
        <f>40824.4+17.5</f>
        <v>40841.9</v>
      </c>
      <c r="H75" s="83">
        <v>0</v>
      </c>
      <c r="I75" s="34">
        <f>J75+K75+L75+M75</f>
        <v>8589.5</v>
      </c>
      <c r="J75" s="34">
        <v>0</v>
      </c>
      <c r="K75" s="83">
        <v>2674.7</v>
      </c>
      <c r="L75" s="83">
        <f>5874.7+40.1</f>
        <v>5914.8</v>
      </c>
      <c r="M75" s="83">
        <v>0</v>
      </c>
      <c r="N75" s="34">
        <f>O75+P75+Q75+R75</f>
        <v>3340.3</v>
      </c>
      <c r="O75" s="34">
        <f>[1]ОО!O75+'[1]СОШ 7'!O75</f>
        <v>0</v>
      </c>
      <c r="P75" s="34">
        <f>[1]ОО!P75+'[1]СОШ 7'!P75</f>
        <v>1016.9</v>
      </c>
      <c r="Q75" s="34">
        <f>[1]ОО!Q75+'[1]СОШ 7'!Q75</f>
        <v>2323.4</v>
      </c>
      <c r="R75" s="34">
        <f>[1]ОО!R75+'[1]СОШ 7'!R75</f>
        <v>0</v>
      </c>
      <c r="S75" s="13"/>
    </row>
    <row r="76" spans="1:19" ht="30">
      <c r="A76" s="58" t="s">
        <v>121</v>
      </c>
      <c r="B76" s="28" t="s">
        <v>122</v>
      </c>
      <c r="C76" s="46"/>
      <c r="D76" s="34">
        <f t="shared" si="14"/>
        <v>206.5</v>
      </c>
      <c r="E76" s="34">
        <v>0</v>
      </c>
      <c r="F76" s="83">
        <v>0</v>
      </c>
      <c r="G76" s="83">
        <v>206.5</v>
      </c>
      <c r="H76" s="83">
        <v>0</v>
      </c>
      <c r="I76" s="34">
        <f>J76+K76+L76+M76</f>
        <v>19.5</v>
      </c>
      <c r="J76" s="34">
        <v>0</v>
      </c>
      <c r="K76" s="83">
        <v>0</v>
      </c>
      <c r="L76" s="83">
        <v>19.5</v>
      </c>
      <c r="M76" s="83">
        <v>0</v>
      </c>
      <c r="N76" s="34">
        <f>O76+P76+Q76+R76</f>
        <v>0</v>
      </c>
      <c r="O76" s="34">
        <f>[1]ОО!O76+'[1]СОШ 7'!O76</f>
        <v>0</v>
      </c>
      <c r="P76" s="34">
        <f>[1]ОО!P76+'[1]СОШ 7'!P76</f>
        <v>0</v>
      </c>
      <c r="Q76" s="34">
        <f>[1]ОО!Q76+'[1]СОШ 7'!Q76</f>
        <v>0</v>
      </c>
      <c r="R76" s="34">
        <f>[1]ОО!R76+'[1]СОШ 7'!R76</f>
        <v>0</v>
      </c>
      <c r="S76" s="13"/>
    </row>
    <row r="77" spans="1:19" ht="30">
      <c r="A77" s="58" t="s">
        <v>123</v>
      </c>
      <c r="B77" s="28" t="s">
        <v>124</v>
      </c>
      <c r="C77" s="46"/>
      <c r="D77" s="34">
        <f t="shared" si="14"/>
        <v>4446.7</v>
      </c>
      <c r="E77" s="34">
        <v>0</v>
      </c>
      <c r="F77" s="83">
        <v>0</v>
      </c>
      <c r="G77" s="83">
        <f>4461.7-15</f>
        <v>4446.7</v>
      </c>
      <c r="H77" s="83">
        <v>0</v>
      </c>
      <c r="I77" s="34">
        <f>J77+K77+L77+M77</f>
        <v>609.6</v>
      </c>
      <c r="J77" s="34">
        <v>0</v>
      </c>
      <c r="K77" s="83">
        <v>0</v>
      </c>
      <c r="L77" s="83">
        <v>609.6</v>
      </c>
      <c r="M77" s="83">
        <v>0</v>
      </c>
      <c r="N77" s="34">
        <f>O77+P77+Q77+R77</f>
        <v>396.09999999999991</v>
      </c>
      <c r="O77" s="34">
        <f>[1]ОО!O77+'[1]СОШ 7'!O77</f>
        <v>0</v>
      </c>
      <c r="P77" s="34">
        <f>[1]ОО!P77+'[1]СОШ 7'!P77</f>
        <v>0</v>
      </c>
      <c r="Q77" s="34">
        <f>[1]ОО!Q77+'[1]СОШ 7'!Q77</f>
        <v>396.09999999999991</v>
      </c>
      <c r="R77" s="34">
        <f>[1]ОО!R77+'[1]СОШ 7'!R77</f>
        <v>0</v>
      </c>
      <c r="S77" s="13"/>
    </row>
    <row r="78" spans="1:19" ht="42.75">
      <c r="A78" s="61"/>
      <c r="B78" s="60" t="s">
        <v>125</v>
      </c>
      <c r="C78" s="55"/>
      <c r="D78" s="62">
        <f t="shared" ref="D78:R78" si="19">D74+D71+D68+D65+D54+D40+D11</f>
        <v>8178530.9000000004</v>
      </c>
      <c r="E78" s="62">
        <f t="shared" si="19"/>
        <v>29065</v>
      </c>
      <c r="F78" s="62">
        <f t="shared" si="19"/>
        <v>5495187.9000000004</v>
      </c>
      <c r="G78" s="62">
        <f t="shared" si="19"/>
        <v>2378580.5</v>
      </c>
      <c r="H78" s="62">
        <f t="shared" si="19"/>
        <v>275697.5</v>
      </c>
      <c r="I78" s="62">
        <f t="shared" si="19"/>
        <v>1290347.2999999998</v>
      </c>
      <c r="J78" s="62">
        <f t="shared" si="19"/>
        <v>6523.3</v>
      </c>
      <c r="K78" s="62">
        <f t="shared" si="19"/>
        <v>839570.50000000012</v>
      </c>
      <c r="L78" s="62">
        <f t="shared" si="19"/>
        <v>409408.7</v>
      </c>
      <c r="M78" s="62">
        <f t="shared" si="19"/>
        <v>34844.800000000003</v>
      </c>
      <c r="N78" s="62">
        <f>N74+N71+N68+N65+N54+N40+N11</f>
        <v>669251.80000000005</v>
      </c>
      <c r="O78" s="62">
        <f t="shared" si="19"/>
        <v>1876.3</v>
      </c>
      <c r="P78" s="62">
        <f t="shared" si="19"/>
        <v>448359.49999999994</v>
      </c>
      <c r="Q78" s="62">
        <f t="shared" si="19"/>
        <v>203130.8</v>
      </c>
      <c r="R78" s="62">
        <f t="shared" si="19"/>
        <v>15885.2</v>
      </c>
      <c r="S78" s="13"/>
    </row>
    <row r="79" spans="1:19" ht="15">
      <c r="A79" s="98" t="s">
        <v>126</v>
      </c>
      <c r="B79" s="98"/>
      <c r="C79" s="98"/>
      <c r="D79" s="63" t="s">
        <v>127</v>
      </c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13"/>
    </row>
    <row r="80" spans="1:19" ht="15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5"/>
      <c r="O80" s="64"/>
      <c r="P80" s="65"/>
      <c r="Q80" s="64"/>
      <c r="R80" s="64"/>
    </row>
    <row r="81" spans="7:17">
      <c r="G81" s="66"/>
      <c r="Q81" s="66"/>
    </row>
  </sheetData>
  <mergeCells count="24">
    <mergeCell ref="N1:R1"/>
    <mergeCell ref="A2:R2"/>
    <mergeCell ref="A3:R3"/>
    <mergeCell ref="A4:R4"/>
    <mergeCell ref="Q5:R5"/>
    <mergeCell ref="A79:C79"/>
    <mergeCell ref="I7:M7"/>
    <mergeCell ref="N7:R7"/>
    <mergeCell ref="D8:D9"/>
    <mergeCell ref="E8:H8"/>
    <mergeCell ref="I8:I9"/>
    <mergeCell ref="J8:M8"/>
    <mergeCell ref="N8:N9"/>
    <mergeCell ref="O8:R8"/>
    <mergeCell ref="A6:A9"/>
    <mergeCell ref="B6:B9"/>
    <mergeCell ref="C6:C9"/>
    <mergeCell ref="D6:R6"/>
    <mergeCell ref="D7:H7"/>
    <mergeCell ref="C11:C19"/>
    <mergeCell ref="A14:A16"/>
    <mergeCell ref="A25:A28"/>
    <mergeCell ref="A34:A36"/>
    <mergeCell ref="A62:A64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4" orientation="landscape" r:id="rId1"/>
  <headerFooter alignWithMargins="0"/>
  <rowBreaks count="3" manualBreakCount="3">
    <brk id="23" max="17" man="1"/>
    <brk id="43" max="17" man="1"/>
    <brk id="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Гороно</dc:creator>
  <cp:lastModifiedBy>Гороно</cp:lastModifiedBy>
  <dcterms:created xsi:type="dcterms:W3CDTF">2018-07-05T06:21:24Z</dcterms:created>
  <dcterms:modified xsi:type="dcterms:W3CDTF">2018-07-05T06:22:55Z</dcterms:modified>
</cp:coreProperties>
</file>