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5-6 дневная  неделя" sheetId="1" r:id="rId1"/>
  </sheets>
  <definedNames>
    <definedName name="_xlnm.Print_Titles" localSheetId="0">'5-6 дневная  неделя'!$A:$C,'5-6 дневная  неделя'!$4:$6</definedName>
    <definedName name="_xlnm.Print_Area" localSheetId="0">'5-6 дневная  неделя'!$A$1:$O$24</definedName>
  </definedNames>
  <calcPr calcId="145621"/>
</workbook>
</file>

<file path=xl/calcChain.xml><?xml version="1.0" encoding="utf-8"?>
<calcChain xmlns="http://schemas.openxmlformats.org/spreadsheetml/2006/main">
  <c r="O22" i="1" l="1"/>
  <c r="N22" i="1"/>
  <c r="E10" i="1" l="1"/>
  <c r="F10" i="1"/>
  <c r="G10" i="1"/>
  <c r="H10" i="1"/>
  <c r="I10" i="1"/>
  <c r="J10" i="1"/>
  <c r="K10" i="1"/>
  <c r="L10" i="1"/>
  <c r="M10" i="1"/>
  <c r="D10" i="1"/>
  <c r="E9" i="1" l="1"/>
  <c r="F9" i="1"/>
  <c r="G9" i="1"/>
  <c r="H9" i="1"/>
  <c r="I9" i="1"/>
  <c r="J9" i="1"/>
  <c r="K9" i="1"/>
  <c r="L9" i="1"/>
  <c r="M9" i="1"/>
  <c r="D9" i="1"/>
  <c r="N10" i="1" l="1"/>
  <c r="N8" i="1"/>
  <c r="O8" i="1"/>
  <c r="O9" i="1" l="1"/>
  <c r="N9" i="1"/>
  <c r="L11" i="1" l="1"/>
  <c r="L12" i="1" s="1"/>
  <c r="J11" i="1"/>
  <c r="J12" i="1" s="1"/>
  <c r="M11" i="1"/>
  <c r="M12" i="1" s="1"/>
  <c r="K11" i="1"/>
  <c r="K12" i="1" s="1"/>
  <c r="K13" i="1" l="1"/>
  <c r="K14" i="1"/>
  <c r="J14" i="1"/>
  <c r="J13" i="1"/>
  <c r="M13" i="1"/>
  <c r="M14" i="1"/>
  <c r="L14" i="1"/>
  <c r="L13" i="1"/>
  <c r="K15" i="1"/>
  <c r="K17" i="1" l="1"/>
  <c r="K18" i="1" s="1"/>
  <c r="L15" i="1"/>
  <c r="L17" i="1" s="1"/>
  <c r="L18" i="1" s="1"/>
  <c r="J15" i="1"/>
  <c r="J17" i="1" s="1"/>
  <c r="J18" i="1" s="1"/>
  <c r="M15" i="1"/>
  <c r="M17" i="1" s="1"/>
  <c r="M18" i="1" s="1"/>
  <c r="H11" i="1"/>
  <c r="H12" i="1" s="1"/>
  <c r="F11" i="1"/>
  <c r="F12" i="1" s="1"/>
  <c r="I11" i="1"/>
  <c r="I12" i="1" s="1"/>
  <c r="G11" i="1"/>
  <c r="G12" i="1" s="1"/>
  <c r="E11" i="1"/>
  <c r="E12" i="1" s="1"/>
  <c r="O10" i="1"/>
  <c r="D11" i="1"/>
  <c r="G13" i="1" l="1"/>
  <c r="G14" i="1"/>
  <c r="F14" i="1"/>
  <c r="F13" i="1"/>
  <c r="E13" i="1"/>
  <c r="E14" i="1"/>
  <c r="I13" i="1"/>
  <c r="I14" i="1"/>
  <c r="H14" i="1"/>
  <c r="H15" i="1" s="1"/>
  <c r="H17" i="1" s="1"/>
  <c r="H18" i="1" s="1"/>
  <c r="H13" i="1"/>
  <c r="N11" i="1"/>
  <c r="O11" i="1"/>
  <c r="I15" i="1"/>
  <c r="D12" i="1"/>
  <c r="G15" i="1"/>
  <c r="O13" i="1" l="1"/>
  <c r="F15" i="1"/>
  <c r="I17" i="1"/>
  <c r="I18" i="1" s="1"/>
  <c r="F17" i="1"/>
  <c r="F18" i="1" s="1"/>
  <c r="G17" i="1"/>
  <c r="G18" i="1" s="1"/>
  <c r="D14" i="1"/>
  <c r="D13" i="1"/>
  <c r="N13" i="1" s="1"/>
  <c r="E15" i="1"/>
  <c r="O15" i="1" s="1"/>
  <c r="D15" i="1"/>
  <c r="N12" i="1"/>
  <c r="O12" i="1"/>
  <c r="O14" i="1"/>
  <c r="N14" i="1"/>
  <c r="E17" i="1" l="1"/>
  <c r="N15" i="1"/>
  <c r="D17" i="1"/>
  <c r="E18" i="1" l="1"/>
  <c r="O18" i="1" s="1"/>
  <c r="O20" i="1" s="1"/>
  <c r="O17" i="1"/>
  <c r="D18" i="1"/>
  <c r="N18" i="1" s="1"/>
  <c r="N20" i="1" s="1"/>
  <c r="N17" i="1"/>
  <c r="N21" i="1" l="1"/>
  <c r="N24" i="1" s="1"/>
  <c r="O21" i="1"/>
  <c r="N23" i="1"/>
  <c r="O23" i="1" l="1"/>
  <c r="O24" i="1"/>
</calcChain>
</file>

<file path=xl/sharedStrings.xml><?xml version="1.0" encoding="utf-8"?>
<sst xmlns="http://schemas.openxmlformats.org/spreadsheetml/2006/main" count="52" uniqueCount="33">
  <si>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</si>
  <si>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</si>
  <si>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</si>
  <si>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</si>
  <si>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</si>
  <si>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</si>
  <si>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</si>
  <si>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</si>
  <si>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руб.</t>
  </si>
  <si>
    <t>Значения показателей</t>
  </si>
  <si>
    <t>Премиальный фонд</t>
  </si>
  <si>
    <t>Фонд материальной помощи</t>
  </si>
  <si>
    <t>-в год</t>
  </si>
  <si>
    <t>Отчисления во внебюджетные фонды (30,2%)</t>
  </si>
  <si>
    <t>5 класс</t>
  </si>
  <si>
    <t>6 класс</t>
  </si>
  <si>
    <t>7 класс</t>
  </si>
  <si>
    <t>8 класс</t>
  </si>
  <si>
    <t>9 класс</t>
  </si>
  <si>
    <t>час</t>
  </si>
  <si>
    <t>Приложение №5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</si>
  <si>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</si>
  <si>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Надбавка за квалификацию (максимально - 30% от ФЗП по ставкам заработной платы)</t>
  </si>
  <si>
    <t>Максимально допустимая недельная нагрузка</t>
  </si>
  <si>
    <t>Доплаты за особые условия работы (20% от ставки заработной платы с надбавкой за квалификацию)</t>
  </si>
  <si>
    <t>-в месяц за одного обучающегося с ОВЗ по адаптированным образовательным программам</t>
  </si>
  <si>
    <t>Итого норматив затрат на доплаты  в год за одного обучающегося с ОВЗ по адаптированной образовательной программе</t>
  </si>
  <si>
    <t>Размер заработной платы в соответствии со ставкой заработной платы (с учетом индексации)</t>
  </si>
  <si>
    <t>Общеобразовательные организации в городских и сельских поселениях-при реализация адаптированных образовательных программ</t>
  </si>
  <si>
    <t>Затраты на доплаты</t>
  </si>
  <si>
    <t>Итого затраты на доплаты  учителям:</t>
  </si>
  <si>
    <t>Нормативные затраты, непосредственно связанные с оказанием муниципальной услуги, руб.</t>
  </si>
  <si>
    <t>Базовый норматив затрат на доплаты  в год за одного обучающегося с ОВЗ по адаптированной образовательной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</si>
</sst>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/>
    <xf numFmtId="0" fontId="2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7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zoomScale="78" zoomScaleNormal="68" zoomScaleSheetLayoutView="78" workbookViewId="0">
      <pane xSplit="3" ySplit="6" topLeftCell="D16" activePane="bottomRight" state="frozen"/>
      <selection pane="topRight" activeCell="D1" sqref="D1"/>
      <selection pane="bottomLeft" activeCell="A5" sqref="A5"/>
      <selection pane="bottomRight" activeCell="O23" sqref="O23"/>
    </sheetView>
  </sheetViews>
  <sheetFormatPr defaultRowHeight="15" x14ac:dyDescent="0.25"/>
  <cols>
    <col min="1" max="1" width="7.140625" style="1" customWidth="1"/>
    <col min="2" max="2" width="28.28515625" style="1" customWidth="1"/>
    <col min="3" max="3" width="13.7109375" style="1" customWidth="1"/>
    <col min="4" max="4" width="12.140625" style="1" customWidth="1"/>
    <col min="5" max="5" width="13.42578125" style="1" customWidth="1"/>
    <col min="6" max="6" width="12.7109375" style="1" customWidth="1"/>
    <col min="7" max="7" width="12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3.7109375" style="1" customWidth="1"/>
    <col min="12" max="12" width="13.5703125" style="1" customWidth="1"/>
    <col min="13" max="13" width="13.7109375" style="1" customWidth="1"/>
    <col min="14" max="14" width="14.42578125" style="1" customWidth="1"/>
    <col min="15" max="15" width="14.7109375" style="1" customWidth="1"/>
    <col min="16" max="16384" width="9.140625" style="1"/>
  </cols>
  <sheetData>
    <row r="1" spans="1:15" s="2" customFormat="1" ht="18.75" x14ac:dyDescent="0.3">
      <c r="K1" s="24" t="s">
        <v>20</v>
      </c>
      <c r="L1" s="24"/>
      <c r="M1" s="24"/>
      <c r="N1" s="24"/>
      <c r="O1" s="24"/>
    </row>
    <row r="2" spans="1:15" s="2" customFormat="1" ht="18.75" x14ac:dyDescent="0.3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5" ht="15" customHeight="1" x14ac:dyDescent="0.25">
      <c r="A4" s="28" t="s">
        <v>1</v>
      </c>
      <c r="B4" s="36" t="s">
        <v>2</v>
      </c>
      <c r="C4" s="36" t="s">
        <v>3</v>
      </c>
      <c r="D4" s="33" t="s">
        <v>9</v>
      </c>
      <c r="E4" s="35"/>
      <c r="F4" s="35"/>
      <c r="G4" s="35"/>
      <c r="H4" s="35"/>
      <c r="I4" s="35"/>
      <c r="J4" s="35"/>
      <c r="K4" s="35"/>
      <c r="L4" s="35"/>
      <c r="M4" s="35"/>
      <c r="N4" s="3"/>
      <c r="O4" s="4"/>
    </row>
    <row r="5" spans="1:15" ht="15" customHeight="1" x14ac:dyDescent="0.25">
      <c r="A5" s="29"/>
      <c r="B5" s="36"/>
      <c r="C5" s="36"/>
      <c r="D5" s="33" t="s">
        <v>14</v>
      </c>
      <c r="E5" s="34"/>
      <c r="F5" s="33" t="s">
        <v>15</v>
      </c>
      <c r="G5" s="34"/>
      <c r="H5" s="33" t="s">
        <v>16</v>
      </c>
      <c r="I5" s="34"/>
      <c r="J5" s="33" t="s">
        <v>17</v>
      </c>
      <c r="K5" s="34"/>
      <c r="L5" s="33" t="s">
        <v>18</v>
      </c>
      <c r="M5" s="34"/>
      <c r="N5" s="37" t="s">
        <v>0</v>
      </c>
      <c r="O5" s="37"/>
    </row>
    <row r="6" spans="1:15" ht="45" x14ac:dyDescent="0.25">
      <c r="A6" s="30"/>
      <c r="B6" s="36"/>
      <c r="C6" s="36"/>
      <c r="D6" s="5" t="s">
        <v>6</v>
      </c>
      <c r="E6" s="5" t="s">
        <v>7</v>
      </c>
      <c r="F6" s="5" t="s">
        <v>6</v>
      </c>
      <c r="G6" s="5" t="s">
        <v>7</v>
      </c>
      <c r="H6" s="5" t="s">
        <v>6</v>
      </c>
      <c r="I6" s="5" t="s">
        <v>7</v>
      </c>
      <c r="J6" s="5" t="s">
        <v>6</v>
      </c>
      <c r="K6" s="5" t="s">
        <v>7</v>
      </c>
      <c r="L6" s="5" t="s">
        <v>6</v>
      </c>
      <c r="M6" s="5" t="s">
        <v>7</v>
      </c>
      <c r="N6" s="5" t="s">
        <v>6</v>
      </c>
      <c r="O6" s="5" t="s">
        <v>7</v>
      </c>
    </row>
    <row r="7" spans="1:15" ht="30" customHeight="1" x14ac:dyDescent="0.25">
      <c r="A7" s="6"/>
      <c r="B7" s="31" t="s">
        <v>29</v>
      </c>
      <c r="C7" s="3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39.75" customHeight="1" x14ac:dyDescent="0.25">
      <c r="A8" s="6">
        <v>1</v>
      </c>
      <c r="B8" s="21" t="s">
        <v>23</v>
      </c>
      <c r="C8" s="9" t="s">
        <v>19</v>
      </c>
      <c r="D8" s="10">
        <v>28</v>
      </c>
      <c r="E8" s="10">
        <v>32</v>
      </c>
      <c r="F8" s="10">
        <v>29</v>
      </c>
      <c r="G8" s="10">
        <v>33</v>
      </c>
      <c r="H8" s="10">
        <v>32</v>
      </c>
      <c r="I8" s="10">
        <v>35</v>
      </c>
      <c r="J8" s="10">
        <v>33</v>
      </c>
      <c r="K8" s="10">
        <v>36</v>
      </c>
      <c r="L8" s="10">
        <v>33</v>
      </c>
      <c r="M8" s="10">
        <v>36</v>
      </c>
      <c r="N8" s="11">
        <f>D8+F8+H8+J8+L8</f>
        <v>155</v>
      </c>
      <c r="O8" s="11">
        <f>E8+G8+I8+K8+M8</f>
        <v>172</v>
      </c>
    </row>
    <row r="9" spans="1:15" ht="43.5" customHeight="1" x14ac:dyDescent="0.25">
      <c r="A9" s="12">
        <v>2</v>
      </c>
      <c r="B9" s="13" t="s">
        <v>5</v>
      </c>
      <c r="C9" s="12" t="s">
        <v>4</v>
      </c>
      <c r="D9" s="14">
        <f>ROUND(D8/18,2)</f>
        <v>1.56</v>
      </c>
      <c r="E9" s="14">
        <f t="shared" ref="E9:M9" si="0">ROUND(E8/18,2)</f>
        <v>1.78</v>
      </c>
      <c r="F9" s="14">
        <f t="shared" si="0"/>
        <v>1.61</v>
      </c>
      <c r="G9" s="14">
        <f t="shared" si="0"/>
        <v>1.83</v>
      </c>
      <c r="H9" s="14">
        <f t="shared" si="0"/>
        <v>1.78</v>
      </c>
      <c r="I9" s="14">
        <f t="shared" si="0"/>
        <v>1.94</v>
      </c>
      <c r="J9" s="14">
        <f t="shared" si="0"/>
        <v>1.83</v>
      </c>
      <c r="K9" s="14">
        <f t="shared" si="0"/>
        <v>2</v>
      </c>
      <c r="L9" s="14">
        <f t="shared" si="0"/>
        <v>1.83</v>
      </c>
      <c r="M9" s="14">
        <f t="shared" si="0"/>
        <v>2</v>
      </c>
      <c r="N9" s="14">
        <f>D9+F9+H9+J9+L9</f>
        <v>8.61</v>
      </c>
      <c r="O9" s="14">
        <f>E9+G9+I9+K9+M9</f>
        <v>9.5500000000000007</v>
      </c>
    </row>
    <row r="10" spans="1:15" ht="60" x14ac:dyDescent="0.25">
      <c r="A10" s="6">
        <v>3</v>
      </c>
      <c r="B10" s="13" t="s">
        <v>27</v>
      </c>
      <c r="C10" s="12" t="s">
        <v>8</v>
      </c>
      <c r="D10" s="14">
        <f>ROUND(8621*D9*1.0108,2)</f>
        <v>13594.01</v>
      </c>
      <c r="E10" s="14">
        <f t="shared" ref="E10:M10" si="1">ROUND(8621*E9*1.0108,2)</f>
        <v>15511.11</v>
      </c>
      <c r="F10" s="14">
        <f t="shared" si="1"/>
        <v>14029.71</v>
      </c>
      <c r="G10" s="14">
        <f t="shared" si="1"/>
        <v>15946.82</v>
      </c>
      <c r="H10" s="14">
        <f t="shared" si="1"/>
        <v>15511.11</v>
      </c>
      <c r="I10" s="14">
        <f t="shared" si="1"/>
        <v>16905.37</v>
      </c>
      <c r="J10" s="14">
        <f t="shared" si="1"/>
        <v>15946.82</v>
      </c>
      <c r="K10" s="14">
        <f t="shared" si="1"/>
        <v>17428.21</v>
      </c>
      <c r="L10" s="14">
        <f t="shared" si="1"/>
        <v>15946.82</v>
      </c>
      <c r="M10" s="14">
        <f t="shared" si="1"/>
        <v>17428.21</v>
      </c>
      <c r="N10" s="14">
        <f>D10+F10+H10+J10+L10</f>
        <v>75028.47</v>
      </c>
      <c r="O10" s="14">
        <f t="shared" ref="O10:O14" si="2">E10+G10+I10+K10+M10</f>
        <v>83219.72</v>
      </c>
    </row>
    <row r="11" spans="1:15" ht="60" x14ac:dyDescent="0.25">
      <c r="A11" s="12">
        <v>4</v>
      </c>
      <c r="B11" s="13" t="s">
        <v>22</v>
      </c>
      <c r="C11" s="12" t="s">
        <v>8</v>
      </c>
      <c r="D11" s="14">
        <f t="shared" ref="D11:I11" si="3">ROUND(D10*0.3,2)</f>
        <v>4078.2</v>
      </c>
      <c r="E11" s="14">
        <f t="shared" si="3"/>
        <v>4653.33</v>
      </c>
      <c r="F11" s="14">
        <f t="shared" si="3"/>
        <v>4208.91</v>
      </c>
      <c r="G11" s="14">
        <f t="shared" si="3"/>
        <v>4784.05</v>
      </c>
      <c r="H11" s="14">
        <f t="shared" si="3"/>
        <v>4653.33</v>
      </c>
      <c r="I11" s="14">
        <f t="shared" si="3"/>
        <v>5071.6099999999997</v>
      </c>
      <c r="J11" s="14">
        <f t="shared" ref="J11:M11" si="4">ROUND(J10*0.3,2)</f>
        <v>4784.05</v>
      </c>
      <c r="K11" s="14">
        <f t="shared" si="4"/>
        <v>5228.46</v>
      </c>
      <c r="L11" s="14">
        <f t="shared" si="4"/>
        <v>4784.05</v>
      </c>
      <c r="M11" s="14">
        <f t="shared" si="4"/>
        <v>5228.46</v>
      </c>
      <c r="N11" s="14">
        <f t="shared" ref="N11:N15" si="5">D11+F11+H11+J11+L11</f>
        <v>22508.54</v>
      </c>
      <c r="O11" s="14">
        <f t="shared" si="2"/>
        <v>24965.91</v>
      </c>
    </row>
    <row r="12" spans="1:15" ht="60" x14ac:dyDescent="0.25">
      <c r="A12" s="15">
        <v>5</v>
      </c>
      <c r="B12" s="13" t="s">
        <v>24</v>
      </c>
      <c r="C12" s="12" t="s">
        <v>8</v>
      </c>
      <c r="D12" s="14">
        <f>ROUND((D10+D11)*0.2,2)</f>
        <v>3534.44</v>
      </c>
      <c r="E12" s="14">
        <f t="shared" ref="E12:M12" si="6">ROUND((E10+E11)*0.2,2)</f>
        <v>4032.89</v>
      </c>
      <c r="F12" s="14">
        <f t="shared" si="6"/>
        <v>3647.72</v>
      </c>
      <c r="G12" s="14">
        <f t="shared" si="6"/>
        <v>4146.17</v>
      </c>
      <c r="H12" s="14">
        <f t="shared" si="6"/>
        <v>4032.89</v>
      </c>
      <c r="I12" s="14">
        <f t="shared" si="6"/>
        <v>4395.3999999999996</v>
      </c>
      <c r="J12" s="14">
        <f t="shared" si="6"/>
        <v>4146.17</v>
      </c>
      <c r="K12" s="14">
        <f t="shared" si="6"/>
        <v>4531.33</v>
      </c>
      <c r="L12" s="14">
        <f t="shared" si="6"/>
        <v>4146.17</v>
      </c>
      <c r="M12" s="14">
        <f t="shared" si="6"/>
        <v>4531.33</v>
      </c>
      <c r="N12" s="14">
        <f t="shared" ref="N12" si="7">D12+F12+H12+J12+L12</f>
        <v>19507.39</v>
      </c>
      <c r="O12" s="14">
        <f t="shared" ref="O12" si="8">E12+G12+I12+K12+M12</f>
        <v>21637.120000000003</v>
      </c>
    </row>
    <row r="13" spans="1:15" x14ac:dyDescent="0.25">
      <c r="A13" s="6">
        <v>6</v>
      </c>
      <c r="B13" s="16" t="s">
        <v>10</v>
      </c>
      <c r="C13" s="12" t="s">
        <v>8</v>
      </c>
      <c r="D13" s="14">
        <f>ROUND((D12)*0.05,2)</f>
        <v>176.72</v>
      </c>
      <c r="E13" s="14">
        <f t="shared" ref="E13:M13" si="9">ROUND((E12)*0.05,2)</f>
        <v>201.64</v>
      </c>
      <c r="F13" s="14">
        <f t="shared" si="9"/>
        <v>182.39</v>
      </c>
      <c r="G13" s="14">
        <f t="shared" si="9"/>
        <v>207.31</v>
      </c>
      <c r="H13" s="14">
        <f t="shared" si="9"/>
        <v>201.64</v>
      </c>
      <c r="I13" s="14">
        <f t="shared" si="9"/>
        <v>219.77</v>
      </c>
      <c r="J13" s="14">
        <f t="shared" si="9"/>
        <v>207.31</v>
      </c>
      <c r="K13" s="14">
        <f t="shared" si="9"/>
        <v>226.57</v>
      </c>
      <c r="L13" s="14">
        <f t="shared" si="9"/>
        <v>207.31</v>
      </c>
      <c r="M13" s="14">
        <f t="shared" si="9"/>
        <v>226.57</v>
      </c>
      <c r="N13" s="14">
        <f t="shared" si="5"/>
        <v>975.36999999999989</v>
      </c>
      <c r="O13" s="14">
        <f t="shared" si="2"/>
        <v>1081.8599999999999</v>
      </c>
    </row>
    <row r="14" spans="1:15" x14ac:dyDescent="0.25">
      <c r="A14" s="12">
        <v>7</v>
      </c>
      <c r="B14" s="16" t="s">
        <v>11</v>
      </c>
      <c r="C14" s="12" t="s">
        <v>8</v>
      </c>
      <c r="D14" s="14">
        <f>ROUND((D12)*0.01,2)</f>
        <v>35.340000000000003</v>
      </c>
      <c r="E14" s="14">
        <f t="shared" ref="E14:M14" si="10">ROUND((E12)*0.01,2)</f>
        <v>40.33</v>
      </c>
      <c r="F14" s="14">
        <f t="shared" si="10"/>
        <v>36.479999999999997</v>
      </c>
      <c r="G14" s="14">
        <f t="shared" si="10"/>
        <v>41.46</v>
      </c>
      <c r="H14" s="14">
        <f t="shared" si="10"/>
        <v>40.33</v>
      </c>
      <c r="I14" s="14">
        <f t="shared" si="10"/>
        <v>43.95</v>
      </c>
      <c r="J14" s="14">
        <f t="shared" si="10"/>
        <v>41.46</v>
      </c>
      <c r="K14" s="14">
        <f t="shared" si="10"/>
        <v>45.31</v>
      </c>
      <c r="L14" s="14">
        <f t="shared" si="10"/>
        <v>41.46</v>
      </c>
      <c r="M14" s="14">
        <f t="shared" si="10"/>
        <v>45.31</v>
      </c>
      <c r="N14" s="14">
        <f t="shared" si="5"/>
        <v>195.07</v>
      </c>
      <c r="O14" s="14">
        <f t="shared" si="2"/>
        <v>216.36</v>
      </c>
    </row>
    <row r="15" spans="1:15" ht="45" x14ac:dyDescent="0.25">
      <c r="A15" s="6">
        <v>8</v>
      </c>
      <c r="B15" s="13" t="s">
        <v>13</v>
      </c>
      <c r="C15" s="12" t="s">
        <v>8</v>
      </c>
      <c r="D15" s="14">
        <f>ROUND((D12+D13+D14)*0.05,2)</f>
        <v>187.33</v>
      </c>
      <c r="E15" s="14">
        <f t="shared" ref="E15:M15" si="11">ROUND((E12+E13+E14)*0.05,2)</f>
        <v>213.74</v>
      </c>
      <c r="F15" s="14">
        <f t="shared" si="11"/>
        <v>193.33</v>
      </c>
      <c r="G15" s="14">
        <f t="shared" si="11"/>
        <v>219.75</v>
      </c>
      <c r="H15" s="14">
        <f t="shared" si="11"/>
        <v>213.74</v>
      </c>
      <c r="I15" s="14">
        <f t="shared" si="11"/>
        <v>232.96</v>
      </c>
      <c r="J15" s="14">
        <f t="shared" si="11"/>
        <v>219.75</v>
      </c>
      <c r="K15" s="14">
        <f t="shared" si="11"/>
        <v>240.16</v>
      </c>
      <c r="L15" s="14">
        <f t="shared" si="11"/>
        <v>219.75</v>
      </c>
      <c r="M15" s="14">
        <f t="shared" si="11"/>
        <v>240.16</v>
      </c>
      <c r="N15" s="14">
        <f t="shared" si="5"/>
        <v>1033.9000000000001</v>
      </c>
      <c r="O15" s="14">
        <f t="shared" ref="O15" si="12">E15+G15+I15+K15+M15</f>
        <v>1146.77</v>
      </c>
    </row>
    <row r="16" spans="1:15" ht="30" x14ac:dyDescent="0.25">
      <c r="A16" s="20"/>
      <c r="B16" s="13" t="s">
        <v>30</v>
      </c>
      <c r="C16" s="19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75" x14ac:dyDescent="0.25">
      <c r="A17" s="20"/>
      <c r="B17" s="17" t="s">
        <v>25</v>
      </c>
      <c r="C17" s="19" t="s">
        <v>8</v>
      </c>
      <c r="D17" s="14">
        <f>D12+D13+D14+D15</f>
        <v>3933.83</v>
      </c>
      <c r="E17" s="14">
        <f t="shared" ref="E17:M17" si="13">E12+E13+E14+E15</f>
        <v>4488.5999999999995</v>
      </c>
      <c r="F17" s="14">
        <f t="shared" si="13"/>
        <v>4059.9199999999996</v>
      </c>
      <c r="G17" s="14">
        <f t="shared" si="13"/>
        <v>4614.6900000000005</v>
      </c>
      <c r="H17" s="14">
        <f t="shared" si="13"/>
        <v>4488.5999999999995</v>
      </c>
      <c r="I17" s="14">
        <f t="shared" si="13"/>
        <v>4892.08</v>
      </c>
      <c r="J17" s="14">
        <f t="shared" si="13"/>
        <v>4614.6900000000005</v>
      </c>
      <c r="K17" s="14">
        <f t="shared" si="13"/>
        <v>5043.37</v>
      </c>
      <c r="L17" s="14">
        <f t="shared" si="13"/>
        <v>4614.6900000000005</v>
      </c>
      <c r="M17" s="14">
        <f t="shared" si="13"/>
        <v>5043.37</v>
      </c>
      <c r="N17" s="14">
        <f t="shared" ref="N17:N18" si="14">D17+F17+H17+J17+L17</f>
        <v>21711.730000000003</v>
      </c>
      <c r="O17" s="14">
        <f t="shared" ref="O17:O18" si="15">E17+G17+I17+K17+M17</f>
        <v>24082.11</v>
      </c>
    </row>
    <row r="18" spans="1:15" x14ac:dyDescent="0.25">
      <c r="A18" s="16"/>
      <c r="B18" s="17" t="s">
        <v>12</v>
      </c>
      <c r="C18" s="19" t="s">
        <v>8</v>
      </c>
      <c r="D18" s="14">
        <f>ROUND(D17*12,2)</f>
        <v>47205.96</v>
      </c>
      <c r="E18" s="14">
        <f t="shared" ref="E18:M18" si="16">ROUND(E17*12,2)</f>
        <v>53863.199999999997</v>
      </c>
      <c r="F18" s="14">
        <f t="shared" si="16"/>
        <v>48719.040000000001</v>
      </c>
      <c r="G18" s="14">
        <f t="shared" si="16"/>
        <v>55376.28</v>
      </c>
      <c r="H18" s="14">
        <f t="shared" si="16"/>
        <v>53863.199999999997</v>
      </c>
      <c r="I18" s="14">
        <f t="shared" si="16"/>
        <v>58704.959999999999</v>
      </c>
      <c r="J18" s="14">
        <f t="shared" si="16"/>
        <v>55376.28</v>
      </c>
      <c r="K18" s="14">
        <f t="shared" si="16"/>
        <v>60520.44</v>
      </c>
      <c r="L18" s="14">
        <f t="shared" si="16"/>
        <v>55376.28</v>
      </c>
      <c r="M18" s="14">
        <f t="shared" si="16"/>
        <v>60520.44</v>
      </c>
      <c r="N18" s="14">
        <f t="shared" si="14"/>
        <v>260540.76</v>
      </c>
      <c r="O18" s="14">
        <f t="shared" si="15"/>
        <v>288985.32</v>
      </c>
    </row>
    <row r="19" spans="1:15" ht="15.75" x14ac:dyDescent="0.25">
      <c r="A19" s="16"/>
      <c r="B19" s="38" t="s">
        <v>26</v>
      </c>
      <c r="C19" s="39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x14ac:dyDescent="0.25">
      <c r="A20" s="16"/>
      <c r="B20" s="16"/>
      <c r="C20" s="19" t="s">
        <v>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>ROUND(N18/5,0)</f>
        <v>52108</v>
      </c>
      <c r="O20" s="11">
        <f>ROUND(O18/5,0)</f>
        <v>57797</v>
      </c>
    </row>
    <row r="21" spans="1:15" ht="60.75" customHeight="1" x14ac:dyDescent="0.25">
      <c r="A21" s="16"/>
      <c r="B21" s="38" t="s">
        <v>26</v>
      </c>
      <c r="C21" s="4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11">
        <f>N20</f>
        <v>52108</v>
      </c>
      <c r="O21" s="11">
        <f>O20</f>
        <v>57797</v>
      </c>
    </row>
    <row r="22" spans="1:15" ht="68.25" customHeight="1" x14ac:dyDescent="0.25">
      <c r="A22" s="16"/>
      <c r="B22" s="38" t="s">
        <v>32</v>
      </c>
      <c r="C22" s="4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1">
        <f>N21</f>
        <v>52108</v>
      </c>
      <c r="O22" s="11">
        <f>N22</f>
        <v>52108</v>
      </c>
    </row>
    <row r="23" spans="1:15" ht="97.5" customHeight="1" x14ac:dyDescent="0.25">
      <c r="A23" s="16"/>
      <c r="B23" s="26" t="s">
        <v>21</v>
      </c>
      <c r="C23" s="2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f>ROUND(N20/N21,3)</f>
        <v>1</v>
      </c>
      <c r="O23" s="18">
        <f>ROUND(O21/O22,3)</f>
        <v>1.109</v>
      </c>
    </row>
    <row r="24" spans="1:15" ht="57.75" customHeight="1" x14ac:dyDescent="0.25">
      <c r="A24" s="16"/>
      <c r="B24" s="23" t="s">
        <v>31</v>
      </c>
      <c r="C24" s="23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1">
        <f>N21</f>
        <v>52108</v>
      </c>
      <c r="O24" s="11">
        <f>O21</f>
        <v>57797</v>
      </c>
    </row>
  </sheetData>
  <mergeCells count="18">
    <mergeCell ref="B22:C22"/>
    <mergeCell ref="B21:C21"/>
    <mergeCell ref="B24:C24"/>
    <mergeCell ref="K1:O1"/>
    <mergeCell ref="A2:O2"/>
    <mergeCell ref="B23:C23"/>
    <mergeCell ref="A4:A6"/>
    <mergeCell ref="B7:C7"/>
    <mergeCell ref="D5:E5"/>
    <mergeCell ref="F5:G5"/>
    <mergeCell ref="D4:M4"/>
    <mergeCell ref="H5:I5"/>
    <mergeCell ref="C4:C6"/>
    <mergeCell ref="B4:B6"/>
    <mergeCell ref="N5:O5"/>
    <mergeCell ref="J5:K5"/>
    <mergeCell ref="L5:M5"/>
    <mergeCell ref="B19:C19"/>
  </mergeCells>
  <printOptions horizontalCentered="1"/>
  <pageMargins left="0.51181102362204722" right="0.11811023622047245" top="0.74803149606299213" bottom="0.55118110236220474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5-6 дневная  неделя</vt:lpstr>
      <vt:lpstr>'5-6 дневная  неделя'!Заголовки_для_печати</vt:lpstr>
      <vt:lpstr>'5-6 дневная  неделя'!Область_печати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2021-01-31T14:50:12Z</dcterms:modified>
</cp:coreProperties>
</file>