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7875" firstSheet="1" activeTab="6"/>
  </bookViews>
  <sheets>
    <sheet name="Школы-началка" sheetId="1" r:id="rId1"/>
    <sheet name="Школы-основная" sheetId="2" r:id="rId2"/>
    <sheet name="Школы-средняя" sheetId="3" r:id="rId3"/>
    <sheet name="Допобразование" sheetId="4" r:id="rId4"/>
    <sheet name="Коррекция" sheetId="5" r:id="rId5"/>
    <sheet name="ППК" sheetId="6" r:id="rId6"/>
    <sheet name="Работы" sheetId="7" r:id="rId7"/>
  </sheets>
  <definedNames>
    <definedName name="_xlnm.Print_Titles" localSheetId="3">'Допобразование'!$A:$B,'Допобразование'!$3:$6</definedName>
    <definedName name="_xlnm.Print_Titles" localSheetId="4">'Коррекция'!$A:$B,'Коррекция'!$3:$6</definedName>
    <definedName name="_xlnm.Print_Titles" localSheetId="5">'ППК'!$A:$B,'ППК'!$3:$6</definedName>
    <definedName name="_xlnm.Print_Titles" localSheetId="0">'Школы-началка'!$A:$B,'Школы-началка'!$3:$6</definedName>
    <definedName name="_xlnm.Print_Titles" localSheetId="1">'Школы-основная'!$A:$B,'Школы-основная'!$3:$6</definedName>
    <definedName name="_xlnm.Print_Titles" localSheetId="2">'Школы-средняя'!$A:$B,'Школы-средняя'!$3:$6</definedName>
    <definedName name="_xlnm.Print_Area" localSheetId="3">'Допобразование'!$A$1:$J$46</definedName>
    <definedName name="_xlnm.Print_Area" localSheetId="4">'Коррекция'!$A$1:$E$46</definedName>
    <definedName name="_xlnm.Print_Area" localSheetId="5">'ППК'!$A$1:$E$46</definedName>
    <definedName name="_xlnm.Print_Area" localSheetId="6">'Работы'!$A$1:$F$46</definedName>
    <definedName name="_xlnm.Print_Area" localSheetId="0">'Школы-началка'!$A$1:$AD$47</definedName>
    <definedName name="_xlnm.Print_Area" localSheetId="1">'Школы-основная'!$A$1:$AG$47</definedName>
    <definedName name="_xlnm.Print_Area" localSheetId="2">'Школы-средняя'!$A$1:$AA$47</definedName>
  </definedNames>
  <calcPr fullCalcOnLoad="1"/>
</workbook>
</file>

<file path=xl/sharedStrings.xml><?xml version="1.0" encoding="utf-8"?>
<sst xmlns="http://schemas.openxmlformats.org/spreadsheetml/2006/main" count="523" uniqueCount="89">
  <si>
    <t>СОШ №1</t>
  </si>
  <si>
    <t>СОШ №3</t>
  </si>
  <si>
    <t>СОШ №4</t>
  </si>
  <si>
    <t>СОШ №5</t>
  </si>
  <si>
    <t>СОШ №6</t>
  </si>
  <si>
    <t>СОШ №17</t>
  </si>
  <si>
    <t>Богатовская ООШ</t>
  </si>
  <si>
    <t>СОШ №9</t>
  </si>
  <si>
    <t>СОШ №10</t>
  </si>
  <si>
    <t>СОШ №11</t>
  </si>
  <si>
    <t>СОШ №12</t>
  </si>
  <si>
    <t>ООШ №2</t>
  </si>
  <si>
    <t>СОШ №14</t>
  </si>
  <si>
    <t>СОШ №15</t>
  </si>
  <si>
    <t>ООШ №3</t>
  </si>
  <si>
    <t>ООШ №4</t>
  </si>
  <si>
    <t>СОШ №7</t>
  </si>
  <si>
    <t>СОШ №8</t>
  </si>
  <si>
    <t>Апанасовская СОШ</t>
  </si>
  <si>
    <t>Богураевская СОШ</t>
  </si>
  <si>
    <t>Чапаевская СОШ</t>
  </si>
  <si>
    <t>Какичевская ООШ</t>
  </si>
  <si>
    <t>Головская ООШ</t>
  </si>
  <si>
    <t>Грушевская СОШ</t>
  </si>
  <si>
    <t>Голубинская СОШ</t>
  </si>
  <si>
    <t>Поцелуевская ООШ</t>
  </si>
  <si>
    <t>Ильинская СОШ</t>
  </si>
  <si>
    <t>Процико-Березовская ООШ</t>
  </si>
  <si>
    <t>Краснодонецкая СОШ</t>
  </si>
  <si>
    <t>Крутинская СОШ</t>
  </si>
  <si>
    <t>Погореловская ООШ</t>
  </si>
  <si>
    <t>Ленинская СОШ</t>
  </si>
  <si>
    <t>Литвиновская СОШ</t>
  </si>
  <si>
    <t>Сосновская СОШ</t>
  </si>
  <si>
    <t>Нижнепоповская ООШ</t>
  </si>
  <si>
    <t>Нижнесеребряковская ООШ</t>
  </si>
  <si>
    <t>Насонтовская ООШ</t>
  </si>
  <si>
    <t>Итого школы</t>
  </si>
  <si>
    <t>№п/п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</si>
  <si>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</si>
  <si>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</si>
  <si>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</si>
  <si>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адаптированная образовательная программ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</si>
  <si>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</si>
  <si>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</si>
  <si>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</si>
  <si>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реализация дополнительных общеразвивающих программ</t>
  </si>
  <si>
    <t>обучающиеся</t>
  </si>
  <si>
    <t>естественно-научное направление, чел-час</t>
  </si>
  <si>
    <t>туристко-краеведческое направление, чел-час</t>
  </si>
  <si>
    <t>физкультурно-спортивное направление, чел-час</t>
  </si>
  <si>
    <t>социально-педагогическое направление, чел-час</t>
  </si>
  <si>
    <t>основная образовательная программ</t>
  </si>
  <si>
    <t>техническое (научно-техническое) направление, чел-час</t>
  </si>
  <si>
    <t>художественное (художественно-эстетическое) направление, чел-час</t>
  </si>
  <si>
    <t>обучающиеся с ОВЗ на дому</t>
  </si>
  <si>
    <t>профильное обучение</t>
  </si>
  <si>
    <t>дети-инвалиды на дому</t>
  </si>
  <si>
    <t>НШ  №1</t>
  </si>
  <si>
    <t>СОШ №2</t>
  </si>
  <si>
    <t>Всего</t>
  </si>
  <si>
    <t>основная образовательная программ-профильное обучение</t>
  </si>
  <si>
    <t>город</t>
  </si>
  <si>
    <t>село</t>
  </si>
  <si>
    <t>Наименование и объём работы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</si>
  <si>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(научно-иссследовательской) деятельности, творческой деятельности, физкультурно-спортивной деятельности</t>
  </si>
  <si>
    <t>количество мероприятий</t>
  </si>
  <si>
    <t>количество участников мероприятий</t>
  </si>
  <si>
    <t>по максимальному объёму-СОШ-9</t>
  </si>
  <si>
    <t>чел.</t>
  </si>
  <si>
    <t>Отраслевые  корректирующие коэффициенты затрат, непосредственно связанных с оказанием муниципальных услуг, учитывающие среднюю фактическую наполняемость классов</t>
  </si>
  <si>
    <t>№ п/п</t>
  </si>
  <si>
    <t>Наименование общеобразовательной организации</t>
  </si>
  <si>
    <t>Режим работы, количество дней работы в неделю</t>
  </si>
  <si>
    <t>Наименование и объём  муниципальной услуги</t>
  </si>
  <si>
    <t>Нормативы затрат на оказание муниципальных услуг  в части затрат на приобретение материальных запасов и иные затраты,    руб.</t>
  </si>
  <si>
    <t>Отраслевые  корректирующие коэффициенты затрат, непосредственно связанных с оказанием муниципальных услуг, учитывающие   оснащенность средствами обучения и воспитания</t>
  </si>
  <si>
    <t>Финансовое обеспечение  муниципальных услуг  в части затрат на приобретение материальных запасов и иные затраты,  тыс. руб.</t>
  </si>
  <si>
    <t>Потребители муниципальной услуги</t>
  </si>
  <si>
    <t>Приложение №106</t>
  </si>
  <si>
    <t>Приложение №108</t>
  </si>
  <si>
    <t>Финансовое обеспечение  муниципальных услуг  в части затрат на приобретение материальных запасов и иные затраты,    тыс. руб.</t>
  </si>
  <si>
    <t>Приложение №109</t>
  </si>
  <si>
    <t>Реализация коррекционно-развивающей, компенсирующей и логопедической помощи</t>
  </si>
  <si>
    <t>Приложение №110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</si>
  <si>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</si>
  <si>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Приложение №111</t>
  </si>
  <si>
    <t>Приложение №112</t>
  </si>
  <si>
    <t>Приложение №107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</si>
</sst>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7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4"/>
      <name val="Times New Roman Cyr"/>
      <family val="0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vertical="top" wrapText="1"/>
      <protection/>
    </xf>
    <xf numFmtId="3" fontId="10" fillId="33" borderId="11" xfId="54" applyNumberFormat="1" applyFont="1" applyFill="1" applyBorder="1" applyAlignment="1">
      <alignment horizontal="center"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2" fontId="7" fillId="33" borderId="13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left"/>
      <protection/>
    </xf>
    <xf numFmtId="0" fontId="11" fillId="33" borderId="16" xfId="54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left"/>
      <protection/>
    </xf>
    <xf numFmtId="0" fontId="15" fillId="33" borderId="0" xfId="54" applyFont="1" applyFill="1">
      <alignment/>
      <protection/>
    </xf>
    <xf numFmtId="0" fontId="5" fillId="33" borderId="15" xfId="54" applyFont="1" applyFill="1" applyBorder="1" applyAlignment="1">
      <alignment vertical="top"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5" fillId="33" borderId="15" xfId="54" applyFont="1" applyFill="1" applyBorder="1" applyAlignment="1">
      <alignment wrapText="1"/>
      <protection/>
    </xf>
    <xf numFmtId="0" fontId="8" fillId="33" borderId="0" xfId="54" applyFont="1" applyFill="1" applyAlignment="1">
      <alignment/>
      <protection/>
    </xf>
    <xf numFmtId="0" fontId="11" fillId="33" borderId="16" xfId="54" applyFont="1" applyFill="1" applyBorder="1" applyAlignment="1">
      <alignment horizontal="center" wrapText="1"/>
      <protection/>
    </xf>
    <xf numFmtId="0" fontId="8" fillId="33" borderId="0" xfId="54" applyFont="1" applyFill="1" applyAlignment="1">
      <alignment wrapText="1"/>
      <protection/>
    </xf>
    <xf numFmtId="3" fontId="11" fillId="33" borderId="16" xfId="54" applyNumberFormat="1" applyFont="1" applyFill="1" applyBorder="1" applyAlignment="1">
      <alignment horizontal="center"/>
      <protection/>
    </xf>
    <xf numFmtId="0" fontId="5" fillId="33" borderId="17" xfId="54" applyFont="1" applyFill="1" applyBorder="1" applyAlignment="1">
      <alignment vertical="top" wrapText="1"/>
      <protection/>
    </xf>
    <xf numFmtId="0" fontId="5" fillId="33" borderId="14" xfId="54" applyFont="1" applyFill="1" applyBorder="1" applyAlignment="1">
      <alignment horizontal="center" wrapText="1"/>
      <protection/>
    </xf>
    <xf numFmtId="0" fontId="5" fillId="33" borderId="15" xfId="54" applyFont="1" applyFill="1" applyBorder="1" applyAlignment="1">
      <alignment horizontal="left"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5" fillId="33" borderId="15" xfId="54" applyFont="1" applyFill="1" applyBorder="1" applyAlignment="1">
      <alignment horizontal="left" wrapText="1"/>
      <protection/>
    </xf>
    <xf numFmtId="0" fontId="5" fillId="33" borderId="17" xfId="54" applyFont="1" applyFill="1" applyBorder="1" applyAlignment="1">
      <alignment wrapText="1"/>
      <protection/>
    </xf>
    <xf numFmtId="0" fontId="5" fillId="33" borderId="10" xfId="54" applyFont="1" applyFill="1" applyBorder="1" applyAlignment="1">
      <alignment horizontal="center" wrapText="1"/>
      <protection/>
    </xf>
    <xf numFmtId="0" fontId="7" fillId="33" borderId="11" xfId="54" applyFont="1" applyFill="1" applyBorder="1" applyAlignment="1">
      <alignment wrapText="1"/>
      <protection/>
    </xf>
    <xf numFmtId="3" fontId="10" fillId="33" borderId="11" xfId="54" applyNumberFormat="1" applyFont="1" applyFill="1" applyBorder="1" applyAlignment="1">
      <alignment horizontal="center" wrapText="1"/>
      <protection/>
    </xf>
    <xf numFmtId="0" fontId="55" fillId="33" borderId="14" xfId="54" applyFont="1" applyFill="1" applyBorder="1" applyAlignment="1">
      <alignment horizontal="center" wrapText="1"/>
      <protection/>
    </xf>
    <xf numFmtId="3" fontId="10" fillId="33" borderId="18" xfId="54" applyNumberFormat="1" applyFont="1" applyFill="1" applyBorder="1" applyAlignment="1">
      <alignment horizontal="center" wrapText="1"/>
      <protection/>
    </xf>
    <xf numFmtId="180" fontId="8" fillId="33" borderId="15" xfId="54" applyNumberFormat="1" applyFont="1" applyFill="1" applyBorder="1" applyAlignment="1">
      <alignment wrapText="1"/>
      <protection/>
    </xf>
    <xf numFmtId="180" fontId="8" fillId="33" borderId="0" xfId="54" applyNumberFormat="1" applyFont="1" applyFill="1">
      <alignment/>
      <protection/>
    </xf>
    <xf numFmtId="0" fontId="8" fillId="33" borderId="15" xfId="54" applyFont="1" applyFill="1" applyBorder="1" applyAlignment="1">
      <alignment horizontal="center"/>
      <protection/>
    </xf>
    <xf numFmtId="0" fontId="8" fillId="33" borderId="0" xfId="54" applyFont="1" applyFill="1" applyAlignment="1">
      <alignment horizontal="center"/>
      <protection/>
    </xf>
    <xf numFmtId="3" fontId="8" fillId="33" borderId="0" xfId="54" applyNumberFormat="1" applyFont="1" applyFill="1" applyAlignment="1">
      <alignment horizontal="center"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1" fontId="8" fillId="33" borderId="0" xfId="54" applyNumberFormat="1" applyFont="1" applyFill="1" applyAlignment="1">
      <alignment horizontal="center"/>
      <protection/>
    </xf>
    <xf numFmtId="180" fontId="8" fillId="33" borderId="16" xfId="54" applyNumberFormat="1" applyFont="1" applyFill="1" applyBorder="1" applyAlignment="1">
      <alignment horizontal="center"/>
      <protection/>
    </xf>
    <xf numFmtId="177" fontId="12" fillId="33" borderId="19" xfId="54" applyNumberFormat="1" applyFont="1" applyFill="1" applyBorder="1" applyAlignment="1">
      <alignment horizontal="center" vertical="center" wrapText="1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8" fillId="33" borderId="0" xfId="54" applyNumberFormat="1" applyFont="1" applyFill="1" applyBorder="1" applyAlignment="1">
      <alignment wrapText="1"/>
      <protection/>
    </xf>
    <xf numFmtId="3" fontId="11" fillId="33" borderId="20" xfId="54" applyNumberFormat="1" applyFont="1" applyFill="1" applyBorder="1" applyAlignment="1">
      <alignment horizontal="center"/>
      <protection/>
    </xf>
    <xf numFmtId="3" fontId="10" fillId="33" borderId="21" xfId="54" applyNumberFormat="1" applyFont="1" applyFill="1" applyBorder="1" applyAlignment="1">
      <alignment horizontal="center" wrapText="1"/>
      <protection/>
    </xf>
    <xf numFmtId="182" fontId="11" fillId="33" borderId="22" xfId="54" applyNumberFormat="1" applyFont="1" applyFill="1" applyBorder="1" applyAlignment="1">
      <alignment horizontal="center" wrapText="1"/>
      <protection/>
    </xf>
    <xf numFmtId="182" fontId="11" fillId="33" borderId="16" xfId="54" applyNumberFormat="1" applyFont="1" applyFill="1" applyBorder="1" applyAlignment="1">
      <alignment horizontal="center" wrapText="1"/>
      <protection/>
    </xf>
    <xf numFmtId="0" fontId="15" fillId="33" borderId="15" xfId="54" applyFont="1" applyFill="1" applyBorder="1">
      <alignment/>
      <protection/>
    </xf>
    <xf numFmtId="176" fontId="11" fillId="33" borderId="22" xfId="54" applyNumberFormat="1" applyFont="1" applyFill="1" applyBorder="1" applyAlignment="1">
      <alignment horizontal="center" wrapText="1"/>
      <protection/>
    </xf>
    <xf numFmtId="180" fontId="15" fillId="33" borderId="0" xfId="54" applyNumberFormat="1" applyFont="1" applyFill="1" applyAlignment="1">
      <alignment horizontal="center"/>
      <protection/>
    </xf>
    <xf numFmtId="177" fontId="12" fillId="33" borderId="19" xfId="54" applyNumberFormat="1" applyFont="1" applyFill="1" applyBorder="1" applyAlignment="1">
      <alignment horizontal="center" vertical="center" wrapText="1"/>
      <protection/>
    </xf>
    <xf numFmtId="177" fontId="12" fillId="33" borderId="23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177" fontId="11" fillId="0" borderId="15" xfId="54" applyNumberFormat="1" applyFont="1" applyFill="1" applyBorder="1" applyAlignment="1">
      <alignment horizontal="center" vertical="center" wrapText="1"/>
      <protection/>
    </xf>
    <xf numFmtId="177" fontId="11" fillId="0" borderId="24" xfId="54" applyNumberFormat="1" applyFont="1" applyFill="1" applyBorder="1" applyAlignment="1">
      <alignment horizontal="center" vertical="center" wrapText="1"/>
      <protection/>
    </xf>
    <xf numFmtId="177" fontId="11" fillId="0" borderId="23" xfId="54" applyNumberFormat="1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wrapText="1"/>
      <protection/>
    </xf>
    <xf numFmtId="0" fontId="5" fillId="0" borderId="15" xfId="54" applyFont="1" applyFill="1" applyBorder="1" applyAlignment="1">
      <alignment horizontal="left" wrapText="1"/>
      <protection/>
    </xf>
    <xf numFmtId="0" fontId="55" fillId="0" borderId="14" xfId="54" applyFont="1" applyFill="1" applyBorder="1" applyAlignment="1">
      <alignment horizontal="center" wrapText="1"/>
      <protection/>
    </xf>
    <xf numFmtId="1" fontId="11" fillId="0" borderId="14" xfId="54" applyNumberFormat="1" applyFont="1" applyFill="1" applyBorder="1" applyAlignment="1">
      <alignment horizontal="center" wrapText="1"/>
      <protection/>
    </xf>
    <xf numFmtId="3" fontId="11" fillId="0" borderId="22" xfId="54" applyNumberFormat="1" applyFont="1" applyFill="1" applyBorder="1" applyAlignment="1">
      <alignment horizontal="center" wrapText="1"/>
      <protection/>
    </xf>
    <xf numFmtId="182" fontId="11" fillId="0" borderId="22" xfId="54" applyNumberFormat="1" applyFont="1" applyFill="1" applyBorder="1" applyAlignment="1">
      <alignment horizontal="center" wrapText="1"/>
      <protection/>
    </xf>
    <xf numFmtId="176" fontId="11" fillId="0" borderId="22" xfId="54" applyNumberFormat="1" applyFont="1" applyFill="1" applyBorder="1" applyAlignment="1">
      <alignment horizontal="center" wrapText="1"/>
      <protection/>
    </xf>
    <xf numFmtId="180" fontId="8" fillId="0" borderId="15" xfId="54" applyNumberFormat="1" applyFont="1" applyFill="1" applyBorder="1" applyAlignment="1">
      <alignment horizontal="center" wrapText="1"/>
      <protection/>
    </xf>
    <xf numFmtId="1" fontId="8" fillId="0" borderId="0" xfId="54" applyNumberFormat="1" applyFont="1" applyFill="1" applyBorder="1" applyAlignment="1">
      <alignment wrapText="1"/>
      <protection/>
    </xf>
    <xf numFmtId="0" fontId="8" fillId="0" borderId="0" xfId="54" applyFont="1" applyFill="1" applyAlignment="1">
      <alignment wrapText="1"/>
      <protection/>
    </xf>
    <xf numFmtId="0" fontId="5" fillId="0" borderId="15" xfId="54" applyFont="1" applyFill="1" applyBorder="1" applyAlignment="1">
      <alignment horizontal="center" wrapText="1"/>
      <protection/>
    </xf>
    <xf numFmtId="1" fontId="11" fillId="0" borderId="15" xfId="54" applyNumberFormat="1" applyFont="1" applyFill="1" applyBorder="1" applyAlignment="1">
      <alignment horizontal="center" wrapText="1"/>
      <protection/>
    </xf>
    <xf numFmtId="1" fontId="11" fillId="0" borderId="15" xfId="33" applyNumberFormat="1" applyFont="1" applyFill="1" applyBorder="1" applyAlignment="1">
      <alignment horizontal="center" wrapText="1"/>
      <protection/>
    </xf>
    <xf numFmtId="0" fontId="5" fillId="0" borderId="15" xfId="54" applyFont="1" applyFill="1" applyBorder="1" applyAlignment="1">
      <alignment horizontal="center" wrapText="1"/>
      <protection/>
    </xf>
    <xf numFmtId="0" fontId="5" fillId="0" borderId="15" xfId="54" applyFont="1" applyFill="1" applyBorder="1" applyAlignment="1">
      <alignment horizontal="left" wrapText="1"/>
      <protection/>
    </xf>
    <xf numFmtId="0" fontId="15" fillId="0" borderId="0" xfId="54" applyFont="1" applyFill="1" applyAlignment="1">
      <alignment wrapText="1"/>
      <protection/>
    </xf>
    <xf numFmtId="182" fontId="11" fillId="0" borderId="16" xfId="54" applyNumberFormat="1" applyFont="1" applyFill="1" applyBorder="1" applyAlignment="1">
      <alignment horizontal="center" wrapText="1"/>
      <protection/>
    </xf>
    <xf numFmtId="0" fontId="5" fillId="0" borderId="15" xfId="54" applyFont="1" applyFill="1" applyBorder="1" applyAlignment="1">
      <alignment wrapText="1"/>
      <protection/>
    </xf>
    <xf numFmtId="177" fontId="11" fillId="0" borderId="15" xfId="54" applyNumberFormat="1" applyFont="1" applyFill="1" applyBorder="1" applyAlignment="1">
      <alignment horizontal="center" wrapText="1"/>
      <protection/>
    </xf>
    <xf numFmtId="3" fontId="11" fillId="0" borderId="15" xfId="54" applyNumberFormat="1" applyFont="1" applyFill="1" applyBorder="1" applyAlignment="1">
      <alignment horizontal="center" wrapText="1"/>
      <protection/>
    </xf>
    <xf numFmtId="0" fontId="5" fillId="0" borderId="17" xfId="54" applyFont="1" applyFill="1" applyBorder="1" applyAlignment="1">
      <alignment wrapText="1"/>
      <protection/>
    </xf>
    <xf numFmtId="3" fontId="11" fillId="0" borderId="17" xfId="54" applyNumberFormat="1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center" wrapText="1"/>
      <protection/>
    </xf>
    <xf numFmtId="0" fontId="7" fillId="0" borderId="11" xfId="54" applyFont="1" applyFill="1" applyBorder="1" applyAlignment="1">
      <alignment wrapText="1"/>
      <protection/>
    </xf>
    <xf numFmtId="3" fontId="10" fillId="0" borderId="11" xfId="54" applyNumberFormat="1" applyFont="1" applyFill="1" applyBorder="1" applyAlignment="1">
      <alignment horizontal="center" wrapText="1"/>
      <protection/>
    </xf>
    <xf numFmtId="3" fontId="10" fillId="0" borderId="18" xfId="54" applyNumberFormat="1" applyFont="1" applyFill="1" applyBorder="1" applyAlignment="1">
      <alignment horizontal="center" wrapText="1"/>
      <protection/>
    </xf>
    <xf numFmtId="3" fontId="10" fillId="0" borderId="21" xfId="54" applyNumberFormat="1" applyFont="1" applyFill="1" applyBorder="1" applyAlignment="1">
      <alignment horizontal="center" wrapText="1"/>
      <protection/>
    </xf>
    <xf numFmtId="2" fontId="7" fillId="0" borderId="12" xfId="54" applyNumberFormat="1" applyFont="1" applyFill="1" applyBorder="1" applyAlignment="1">
      <alignment vertical="top" wrapText="1"/>
      <protection/>
    </xf>
    <xf numFmtId="2" fontId="7" fillId="0" borderId="13" xfId="54" applyNumberFormat="1" applyFont="1" applyFill="1" applyBorder="1" applyAlignment="1">
      <alignment vertical="top" wrapText="1"/>
      <protection/>
    </xf>
    <xf numFmtId="2" fontId="7" fillId="0" borderId="13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177" fontId="5" fillId="0" borderId="0" xfId="54" applyNumberFormat="1" applyFont="1" applyFill="1">
      <alignment/>
      <protection/>
    </xf>
    <xf numFmtId="0" fontId="4" fillId="0" borderId="0" xfId="54" applyFont="1" applyFill="1" applyAlignment="1">
      <alignment/>
      <protection/>
    </xf>
    <xf numFmtId="0" fontId="16" fillId="0" borderId="0" xfId="54" applyFont="1" applyFill="1" applyAlignment="1">
      <alignment/>
      <protection/>
    </xf>
    <xf numFmtId="0" fontId="4" fillId="33" borderId="0" xfId="54" applyFont="1" applyFill="1" applyAlignment="1">
      <alignment/>
      <protection/>
    </xf>
    <xf numFmtId="0" fontId="16" fillId="33" borderId="0" xfId="54" applyFont="1" applyFill="1" applyAlignment="1">
      <alignment/>
      <protection/>
    </xf>
    <xf numFmtId="180" fontId="17" fillId="0" borderId="0" xfId="0" applyNumberFormat="1" applyFont="1" applyFill="1" applyBorder="1" applyAlignment="1">
      <alignment vertical="center" wrapText="1"/>
    </xf>
    <xf numFmtId="177" fontId="12" fillId="0" borderId="15" xfId="54" applyNumberFormat="1" applyFont="1" applyFill="1" applyBorder="1" applyAlignment="1">
      <alignment horizontal="center" vertical="center" wrapText="1"/>
      <protection/>
    </xf>
    <xf numFmtId="177" fontId="12" fillId="0" borderId="23" xfId="54" applyNumberFormat="1" applyFont="1" applyFill="1" applyBorder="1" applyAlignment="1">
      <alignment horizontal="center" vertical="center" wrapText="1"/>
      <protection/>
    </xf>
    <xf numFmtId="1" fontId="11" fillId="0" borderId="22" xfId="54" applyNumberFormat="1" applyFont="1" applyFill="1" applyBorder="1" applyAlignment="1">
      <alignment horizontal="center" wrapText="1"/>
      <protection/>
    </xf>
    <xf numFmtId="0" fontId="11" fillId="0" borderId="22" xfId="54" applyFont="1" applyFill="1" applyBorder="1" applyAlignment="1">
      <alignment horizontal="center" wrapText="1"/>
      <protection/>
    </xf>
    <xf numFmtId="180" fontId="8" fillId="0" borderId="15" xfId="54" applyNumberFormat="1" applyFont="1" applyFill="1" applyBorder="1" applyAlignment="1">
      <alignment wrapText="1"/>
      <protection/>
    </xf>
    <xf numFmtId="1" fontId="11" fillId="0" borderId="16" xfId="54" applyNumberFormat="1" applyFont="1" applyFill="1" applyBorder="1" applyAlignment="1">
      <alignment horizontal="center" wrapText="1"/>
      <protection/>
    </xf>
    <xf numFmtId="1" fontId="11" fillId="0" borderId="16" xfId="33" applyNumberFormat="1" applyFont="1" applyFill="1" applyBorder="1" applyAlignment="1">
      <alignment horizontal="center" wrapText="1"/>
      <protection/>
    </xf>
    <xf numFmtId="3" fontId="10" fillId="0" borderId="15" xfId="54" applyNumberFormat="1" applyFont="1" applyFill="1" applyBorder="1" applyAlignment="1">
      <alignment horizontal="center" wrapText="1"/>
      <protection/>
    </xf>
    <xf numFmtId="180" fontId="8" fillId="0" borderId="0" xfId="54" applyNumberFormat="1" applyFont="1" applyFill="1">
      <alignment/>
      <protection/>
    </xf>
    <xf numFmtId="177" fontId="11" fillId="0" borderId="0" xfId="54" applyNumberFormat="1" applyFont="1" applyFill="1" applyBorder="1" applyAlignment="1">
      <alignment vertical="center" wrapText="1"/>
      <protection/>
    </xf>
    <xf numFmtId="0" fontId="5" fillId="0" borderId="14" xfId="54" applyFont="1" applyFill="1" applyBorder="1" applyAlignment="1">
      <alignment horizontal="center"/>
      <protection/>
    </xf>
    <xf numFmtId="0" fontId="5" fillId="0" borderId="15" xfId="54" applyFont="1" applyFill="1" applyBorder="1" applyAlignment="1">
      <alignment horizontal="left"/>
      <protection/>
    </xf>
    <xf numFmtId="0" fontId="11" fillId="0" borderId="22" xfId="54" applyFont="1" applyFill="1" applyBorder="1" applyAlignment="1">
      <alignment horizontal="center"/>
      <protection/>
    </xf>
    <xf numFmtId="0" fontId="11" fillId="0" borderId="14" xfId="54" applyFont="1" applyFill="1" applyBorder="1" applyAlignment="1">
      <alignment horizontal="center"/>
      <protection/>
    </xf>
    <xf numFmtId="1" fontId="11" fillId="0" borderId="22" xfId="54" applyNumberFormat="1" applyFont="1" applyFill="1" applyBorder="1" applyAlignment="1">
      <alignment horizontal="center"/>
      <protection/>
    </xf>
    <xf numFmtId="0" fontId="11" fillId="0" borderId="15" xfId="54" applyFont="1" applyFill="1" applyBorder="1" applyAlignment="1">
      <alignment horizontal="center"/>
      <protection/>
    </xf>
    <xf numFmtId="0" fontId="11" fillId="0" borderId="16" xfId="54" applyFont="1" applyFill="1" applyBorder="1" applyAlignment="1">
      <alignment horizontal="center"/>
      <protection/>
    </xf>
    <xf numFmtId="3" fontId="8" fillId="0" borderId="15" xfId="54" applyNumberFormat="1" applyFont="1" applyFill="1" applyBorder="1" applyAlignment="1">
      <alignment horizontal="center"/>
      <protection/>
    </xf>
    <xf numFmtId="180" fontId="8" fillId="0" borderId="15" xfId="54" applyNumberFormat="1" applyFont="1" applyFill="1" applyBorder="1" applyAlignment="1">
      <alignment horizontal="center"/>
      <protection/>
    </xf>
    <xf numFmtId="0" fontId="5" fillId="0" borderId="15" xfId="54" applyFont="1" applyFill="1" applyBorder="1" applyAlignment="1">
      <alignment horizontal="center"/>
      <protection/>
    </xf>
    <xf numFmtId="0" fontId="11" fillId="0" borderId="16" xfId="33" applyFont="1" applyFill="1" applyBorder="1" applyAlignment="1">
      <alignment horizontal="center"/>
      <protection/>
    </xf>
    <xf numFmtId="0" fontId="11" fillId="0" borderId="15" xfId="33" applyFont="1" applyFill="1" applyBorder="1" applyAlignment="1">
      <alignment horizontal="center"/>
      <protection/>
    </xf>
    <xf numFmtId="1" fontId="11" fillId="0" borderId="22" xfId="33" applyNumberFormat="1" applyFont="1" applyFill="1" applyBorder="1" applyAlignment="1">
      <alignment horizontal="center"/>
      <protection/>
    </xf>
    <xf numFmtId="0" fontId="5" fillId="0" borderId="15" xfId="54" applyFont="1" applyFill="1" applyBorder="1" applyAlignment="1">
      <alignment horizontal="center"/>
      <protection/>
    </xf>
    <xf numFmtId="0" fontId="5" fillId="0" borderId="15" xfId="54" applyFont="1" applyFill="1" applyBorder="1" applyAlignment="1">
      <alignment horizontal="left"/>
      <protection/>
    </xf>
    <xf numFmtId="0" fontId="15" fillId="0" borderId="0" xfId="54" applyFont="1" applyFill="1">
      <alignment/>
      <protection/>
    </xf>
    <xf numFmtId="0" fontId="5" fillId="0" borderId="15" xfId="54" applyFont="1" applyFill="1" applyBorder="1" applyAlignment="1">
      <alignment horizontal="center" vertical="top" wrapText="1"/>
      <protection/>
    </xf>
    <xf numFmtId="0" fontId="5" fillId="0" borderId="15" xfId="54" applyFont="1" applyFill="1" applyBorder="1" applyAlignment="1">
      <alignment vertical="top" wrapText="1"/>
      <protection/>
    </xf>
    <xf numFmtId="0" fontId="8" fillId="0" borderId="0" xfId="54" applyFont="1" applyFill="1" applyAlignment="1">
      <alignment/>
      <protection/>
    </xf>
    <xf numFmtId="0" fontId="11" fillId="0" borderId="16" xfId="54" applyFont="1" applyFill="1" applyBorder="1" applyAlignment="1">
      <alignment horizontal="center" wrapText="1"/>
      <protection/>
    </xf>
    <xf numFmtId="0" fontId="11" fillId="0" borderId="15" xfId="54" applyFont="1" applyFill="1" applyBorder="1" applyAlignment="1">
      <alignment horizontal="center" wrapText="1"/>
      <protection/>
    </xf>
    <xf numFmtId="1" fontId="11" fillId="0" borderId="16" xfId="54" applyNumberFormat="1" applyFont="1" applyFill="1" applyBorder="1" applyAlignment="1">
      <alignment horizontal="center" vertical="top" wrapText="1"/>
      <protection/>
    </xf>
    <xf numFmtId="3" fontId="11" fillId="0" borderId="16" xfId="54" applyNumberFormat="1" applyFont="1" applyFill="1" applyBorder="1" applyAlignment="1">
      <alignment horizontal="center"/>
      <protection/>
    </xf>
    <xf numFmtId="3" fontId="11" fillId="0" borderId="15" xfId="54" applyNumberFormat="1" applyFont="1" applyFill="1" applyBorder="1" applyAlignment="1">
      <alignment horizontal="center"/>
      <protection/>
    </xf>
    <xf numFmtId="3" fontId="11" fillId="0" borderId="22" xfId="54" applyNumberFormat="1" applyFont="1" applyFill="1" applyBorder="1" applyAlignment="1">
      <alignment horizontal="center"/>
      <protection/>
    </xf>
    <xf numFmtId="0" fontId="5" fillId="0" borderId="17" xfId="54" applyFont="1" applyFill="1" applyBorder="1" applyAlignment="1">
      <alignment vertical="top" wrapText="1"/>
      <protection/>
    </xf>
    <xf numFmtId="3" fontId="11" fillId="0" borderId="20" xfId="54" applyNumberFormat="1" applyFont="1" applyFill="1" applyBorder="1" applyAlignment="1">
      <alignment horizontal="center"/>
      <protection/>
    </xf>
    <xf numFmtId="3" fontId="11" fillId="0" borderId="17" xfId="54" applyNumberFormat="1" applyFont="1" applyFill="1" applyBorder="1" applyAlignment="1">
      <alignment horizontal="center"/>
      <protection/>
    </xf>
    <xf numFmtId="3" fontId="11" fillId="0" borderId="21" xfId="54" applyNumberFormat="1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horizontal="center" vertical="top" wrapText="1"/>
      <protection/>
    </xf>
    <xf numFmtId="0" fontId="7" fillId="0" borderId="11" xfId="54" applyFont="1" applyFill="1" applyBorder="1" applyAlignment="1">
      <alignment vertical="top" wrapText="1"/>
      <protection/>
    </xf>
    <xf numFmtId="3" fontId="10" fillId="0" borderId="11" xfId="54" applyNumberFormat="1" applyFont="1" applyFill="1" applyBorder="1" applyAlignment="1">
      <alignment horizontal="center" vertical="top" wrapText="1"/>
      <protection/>
    </xf>
    <xf numFmtId="3" fontId="10" fillId="0" borderId="18" xfId="54" applyNumberFormat="1" applyFont="1" applyFill="1" applyBorder="1" applyAlignment="1">
      <alignment horizontal="center" vertical="top" wrapText="1"/>
      <protection/>
    </xf>
    <xf numFmtId="0" fontId="8" fillId="0" borderId="15" xfId="54" applyFont="1" applyFill="1" applyBorder="1">
      <alignment/>
      <protection/>
    </xf>
    <xf numFmtId="3" fontId="8" fillId="0" borderId="0" xfId="54" applyNumberFormat="1" applyFont="1" applyFill="1">
      <alignment/>
      <protection/>
    </xf>
    <xf numFmtId="0" fontId="0" fillId="0" borderId="0" xfId="54" applyFont="1" applyFill="1">
      <alignment/>
      <protection/>
    </xf>
    <xf numFmtId="3" fontId="8" fillId="0" borderId="0" xfId="54" applyNumberFormat="1" applyFont="1" applyFill="1" applyBorder="1" applyAlignment="1">
      <alignment horizontal="center"/>
      <protection/>
    </xf>
    <xf numFmtId="0" fontId="7" fillId="0" borderId="0" xfId="54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 wrapText="1"/>
      <protection/>
    </xf>
    <xf numFmtId="177" fontId="12" fillId="0" borderId="0" xfId="54" applyNumberFormat="1" applyFont="1" applyFill="1" applyBorder="1" applyAlignment="1">
      <alignment vertical="center" wrapText="1"/>
      <protection/>
    </xf>
    <xf numFmtId="0" fontId="8" fillId="0" borderId="0" xfId="54" applyFont="1" applyFill="1" applyBorder="1" applyAlignment="1">
      <alignment horizontal="right"/>
      <protection/>
    </xf>
    <xf numFmtId="0" fontId="10" fillId="0" borderId="15" xfId="54" applyFont="1" applyFill="1" applyBorder="1" applyAlignment="1">
      <alignment horizontal="center"/>
      <protection/>
    </xf>
    <xf numFmtId="4" fontId="8" fillId="0" borderId="0" xfId="54" applyNumberFormat="1" applyFont="1" applyFill="1" applyAlignment="1">
      <alignment horizontal="center"/>
      <protection/>
    </xf>
    <xf numFmtId="1" fontId="8" fillId="0" borderId="15" xfId="54" applyNumberFormat="1" applyFont="1" applyFill="1" applyBorder="1" applyAlignment="1">
      <alignment horizontal="center"/>
      <protection/>
    </xf>
    <xf numFmtId="180" fontId="56" fillId="0" borderId="15" xfId="54" applyNumberFormat="1" applyFont="1" applyFill="1" applyBorder="1" applyAlignment="1">
      <alignment horizontal="center"/>
      <protection/>
    </xf>
    <xf numFmtId="3" fontId="10" fillId="0" borderId="25" xfId="54" applyNumberFormat="1" applyFont="1" applyFill="1" applyBorder="1" applyAlignment="1">
      <alignment horizontal="center" vertical="top" wrapText="1"/>
      <protection/>
    </xf>
    <xf numFmtId="180" fontId="10" fillId="0" borderId="25" xfId="54" applyNumberFormat="1" applyFont="1" applyFill="1" applyBorder="1" applyAlignment="1">
      <alignment horizontal="center" vertical="top" wrapText="1"/>
      <protection/>
    </xf>
    <xf numFmtId="177" fontId="12" fillId="33" borderId="15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1" fontId="11" fillId="33" borderId="14" xfId="54" applyNumberFormat="1" applyFont="1" applyFill="1" applyBorder="1" applyAlignment="1">
      <alignment horizontal="center" wrapText="1"/>
      <protection/>
    </xf>
    <xf numFmtId="1" fontId="11" fillId="33" borderId="22" xfId="54" applyNumberFormat="1" applyFont="1" applyFill="1" applyBorder="1" applyAlignment="1">
      <alignment horizontal="center" wrapText="1"/>
      <protection/>
    </xf>
    <xf numFmtId="3" fontId="11" fillId="33" borderId="22" xfId="54" applyNumberFormat="1" applyFont="1" applyFill="1" applyBorder="1" applyAlignment="1">
      <alignment horizontal="center" wrapText="1"/>
      <protection/>
    </xf>
    <xf numFmtId="1" fontId="11" fillId="33" borderId="15" xfId="54" applyNumberFormat="1" applyFont="1" applyFill="1" applyBorder="1" applyAlignment="1">
      <alignment horizontal="center" wrapText="1"/>
      <protection/>
    </xf>
    <xf numFmtId="1" fontId="11" fillId="33" borderId="16" xfId="54" applyNumberFormat="1" applyFont="1" applyFill="1" applyBorder="1" applyAlignment="1">
      <alignment horizontal="center" wrapText="1"/>
      <protection/>
    </xf>
    <xf numFmtId="1" fontId="11" fillId="34" borderId="15" xfId="33" applyNumberFormat="1" applyFont="1" applyFill="1" applyBorder="1" applyAlignment="1">
      <alignment horizontal="center" wrapText="1"/>
      <protection/>
    </xf>
    <xf numFmtId="1" fontId="11" fillId="34" borderId="16" xfId="33" applyNumberFormat="1" applyFont="1" applyFill="1" applyBorder="1" applyAlignment="1">
      <alignment horizontal="center" wrapText="1"/>
      <protection/>
    </xf>
    <xf numFmtId="1" fontId="11" fillId="34" borderId="22" xfId="33" applyNumberFormat="1" applyFont="1" applyFill="1" applyBorder="1" applyAlignment="1">
      <alignment horizontal="center" wrapText="1"/>
      <protection/>
    </xf>
    <xf numFmtId="1" fontId="11" fillId="33" borderId="15" xfId="60" applyNumberFormat="1" applyFont="1" applyFill="1" applyBorder="1" applyAlignment="1">
      <alignment horizontal="center" wrapText="1"/>
    </xf>
    <xf numFmtId="1" fontId="11" fillId="33" borderId="16" xfId="60" applyNumberFormat="1" applyFont="1" applyFill="1" applyBorder="1" applyAlignment="1">
      <alignment horizontal="center" wrapText="1"/>
    </xf>
    <xf numFmtId="3" fontId="11" fillId="33" borderId="15" xfId="54" applyNumberFormat="1" applyFont="1" applyFill="1" applyBorder="1" applyAlignment="1">
      <alignment horizontal="center" wrapText="1"/>
      <protection/>
    </xf>
    <xf numFmtId="3" fontId="11" fillId="33" borderId="17" xfId="54" applyNumberFormat="1" applyFont="1" applyFill="1" applyBorder="1" applyAlignment="1">
      <alignment horizont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180" fontId="11" fillId="0" borderId="15" xfId="0" applyNumberFormat="1" applyFont="1" applyFill="1" applyBorder="1" applyAlignment="1">
      <alignment horizontal="center" vertical="center" wrapText="1"/>
    </xf>
    <xf numFmtId="0" fontId="11" fillId="0" borderId="17" xfId="54" applyFont="1" applyFill="1" applyBorder="1" applyAlignment="1">
      <alignment horizontal="center" vertical="center"/>
      <protection/>
    </xf>
    <xf numFmtId="0" fontId="11" fillId="0" borderId="26" xfId="54" applyFont="1" applyFill="1" applyBorder="1" applyAlignment="1">
      <alignment horizontal="center" vertical="center"/>
      <protection/>
    </xf>
    <xf numFmtId="0" fontId="11" fillId="0" borderId="14" xfId="54" applyFont="1" applyFill="1" applyBorder="1" applyAlignment="1">
      <alignment horizontal="center" vertical="center"/>
      <protection/>
    </xf>
    <xf numFmtId="0" fontId="11" fillId="0" borderId="17" xfId="54" applyFont="1" applyFill="1" applyBorder="1" applyAlignment="1">
      <alignment horizontal="center" vertical="center" wrapText="1"/>
      <protection/>
    </xf>
    <xf numFmtId="0" fontId="11" fillId="0" borderId="26" xfId="54" applyFont="1" applyFill="1" applyBorder="1" applyAlignment="1">
      <alignment horizontal="center" vertical="center" wrapText="1"/>
      <protection/>
    </xf>
    <xf numFmtId="177" fontId="11" fillId="0" borderId="16" xfId="54" applyNumberFormat="1" applyFont="1" applyFill="1" applyBorder="1" applyAlignment="1">
      <alignment horizontal="center" vertical="center" wrapText="1"/>
      <protection/>
    </xf>
    <xf numFmtId="177" fontId="11" fillId="0" borderId="27" xfId="54" applyNumberFormat="1" applyFont="1" applyFill="1" applyBorder="1" applyAlignment="1">
      <alignment horizontal="center" vertical="center" wrapText="1"/>
      <protection/>
    </xf>
    <xf numFmtId="177" fontId="11" fillId="0" borderId="24" xfId="54" applyNumberFormat="1" applyFont="1" applyFill="1" applyBorder="1" applyAlignment="1">
      <alignment horizontal="center" vertical="center" wrapText="1"/>
      <protection/>
    </xf>
    <xf numFmtId="0" fontId="11" fillId="0" borderId="14" xfId="54" applyFont="1" applyFill="1" applyBorder="1" applyAlignment="1">
      <alignment horizontal="center" vertical="center" wrapText="1"/>
      <protection/>
    </xf>
    <xf numFmtId="177" fontId="11" fillId="0" borderId="15" xfId="54" applyNumberFormat="1" applyFont="1" applyFill="1" applyBorder="1" applyAlignment="1">
      <alignment horizontal="center" vertical="center" wrapText="1"/>
      <protection/>
    </xf>
    <xf numFmtId="180" fontId="11" fillId="0" borderId="20" xfId="0" applyNumberFormat="1" applyFont="1" applyFill="1" applyBorder="1" applyAlignment="1">
      <alignment horizontal="center" vertical="center" wrapText="1"/>
    </xf>
    <xf numFmtId="180" fontId="11" fillId="0" borderId="28" xfId="0" applyNumberFormat="1" applyFont="1" applyFill="1" applyBorder="1" applyAlignment="1">
      <alignment horizontal="center" vertical="center" wrapText="1"/>
    </xf>
    <xf numFmtId="180" fontId="11" fillId="0" borderId="29" xfId="0" applyNumberFormat="1" applyFont="1" applyFill="1" applyBorder="1" applyAlignment="1">
      <alignment horizontal="center" vertical="center" wrapText="1"/>
    </xf>
    <xf numFmtId="180" fontId="11" fillId="0" borderId="22" xfId="0" applyNumberFormat="1" applyFont="1" applyFill="1" applyBorder="1" applyAlignment="1">
      <alignment horizontal="center" vertical="center" wrapText="1"/>
    </xf>
    <xf numFmtId="180" fontId="11" fillId="0" borderId="19" xfId="0" applyNumberFormat="1" applyFont="1" applyFill="1" applyBorder="1" applyAlignment="1">
      <alignment horizontal="center" vertical="center" wrapText="1"/>
    </xf>
    <xf numFmtId="180" fontId="11" fillId="0" borderId="23" xfId="0" applyNumberFormat="1" applyFont="1" applyFill="1" applyBorder="1" applyAlignment="1">
      <alignment horizontal="center" vertical="center" wrapText="1"/>
    </xf>
    <xf numFmtId="0" fontId="11" fillId="0" borderId="15" xfId="54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177" fontId="11" fillId="0" borderId="19" xfId="54" applyNumberFormat="1" applyFont="1" applyFill="1" applyBorder="1" applyAlignment="1">
      <alignment horizontal="center" vertical="center" wrapText="1"/>
      <protection/>
    </xf>
    <xf numFmtId="177" fontId="11" fillId="0" borderId="23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2" fillId="33" borderId="16" xfId="54" applyNumberFormat="1" applyFont="1" applyFill="1" applyBorder="1" applyAlignment="1">
      <alignment horizontal="center" vertical="center" wrapText="1"/>
      <protection/>
    </xf>
    <xf numFmtId="177" fontId="12" fillId="33" borderId="27" xfId="54" applyNumberFormat="1" applyFont="1" applyFill="1" applyBorder="1" applyAlignment="1">
      <alignment horizontal="center" vertical="center" wrapText="1"/>
      <protection/>
    </xf>
    <xf numFmtId="177" fontId="12" fillId="33" borderId="24" xfId="54" applyNumberFormat="1" applyFont="1" applyFill="1" applyBorder="1" applyAlignment="1">
      <alignment horizontal="center" vertical="center" wrapText="1"/>
      <protection/>
    </xf>
    <xf numFmtId="0" fontId="11" fillId="33" borderId="17" xfId="54" applyFont="1" applyFill="1" applyBorder="1" applyAlignment="1">
      <alignment horizontal="center" vertical="center"/>
      <protection/>
    </xf>
    <xf numFmtId="0" fontId="11" fillId="33" borderId="26" xfId="54" applyFont="1" applyFill="1" applyBorder="1" applyAlignment="1">
      <alignment horizontal="center" vertical="center"/>
      <protection/>
    </xf>
    <xf numFmtId="0" fontId="11" fillId="33" borderId="14" xfId="54" applyFont="1" applyFill="1" applyBorder="1" applyAlignment="1">
      <alignment horizontal="center" vertical="center"/>
      <protection/>
    </xf>
    <xf numFmtId="0" fontId="11" fillId="33" borderId="17" xfId="54" applyFont="1" applyFill="1" applyBorder="1" applyAlignment="1">
      <alignment horizontal="center" vertical="center" wrapText="1"/>
      <protection/>
    </xf>
    <xf numFmtId="0" fontId="11" fillId="33" borderId="26" xfId="54" applyFont="1" applyFill="1" applyBorder="1" applyAlignment="1">
      <alignment horizontal="center" vertical="center" wrapText="1"/>
      <protection/>
    </xf>
    <xf numFmtId="0" fontId="11" fillId="33" borderId="14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77" fontId="12" fillId="33" borderId="15" xfId="54" applyNumberFormat="1" applyFont="1" applyFill="1" applyBorder="1" applyAlignment="1">
      <alignment horizontal="center" vertical="center" wrapText="1"/>
      <protection/>
    </xf>
    <xf numFmtId="0" fontId="8" fillId="33" borderId="15" xfId="54" applyFont="1" applyFill="1" applyBorder="1" applyAlignment="1">
      <alignment horizontal="center" vertical="center" wrapText="1"/>
      <protection/>
    </xf>
    <xf numFmtId="0" fontId="11" fillId="33" borderId="15" xfId="54" applyFont="1" applyFill="1" applyBorder="1" applyAlignment="1">
      <alignment horizontal="center" vertical="center" wrapText="1"/>
      <protection/>
    </xf>
    <xf numFmtId="180" fontId="11" fillId="33" borderId="15" xfId="0" applyNumberFormat="1" applyFont="1" applyFill="1" applyBorder="1" applyAlignment="1">
      <alignment horizontal="center" vertical="center" wrapText="1"/>
    </xf>
    <xf numFmtId="177" fontId="11" fillId="33" borderId="20" xfId="54" applyNumberFormat="1" applyFont="1" applyFill="1" applyBorder="1" applyAlignment="1">
      <alignment horizontal="center" vertical="center" wrapText="1"/>
      <protection/>
    </xf>
    <xf numFmtId="177" fontId="11" fillId="33" borderId="28" xfId="54" applyNumberFormat="1" applyFont="1" applyFill="1" applyBorder="1" applyAlignment="1">
      <alignment horizontal="center" vertical="center" wrapText="1"/>
      <protection/>
    </xf>
    <xf numFmtId="177" fontId="11" fillId="33" borderId="29" xfId="54" applyNumberFormat="1" applyFont="1" applyFill="1" applyBorder="1" applyAlignment="1">
      <alignment horizontal="center" vertical="center" wrapText="1"/>
      <protection/>
    </xf>
    <xf numFmtId="177" fontId="11" fillId="33" borderId="22" xfId="54" applyNumberFormat="1" applyFont="1" applyFill="1" applyBorder="1" applyAlignment="1">
      <alignment horizontal="center" vertical="center" wrapText="1"/>
      <protection/>
    </xf>
    <xf numFmtId="177" fontId="11" fillId="33" borderId="19" xfId="54" applyNumberFormat="1" applyFont="1" applyFill="1" applyBorder="1" applyAlignment="1">
      <alignment horizontal="center" vertical="center" wrapText="1"/>
      <protection/>
    </xf>
    <xf numFmtId="177" fontId="11" fillId="33" borderId="23" xfId="54" applyNumberFormat="1" applyFont="1" applyFill="1" applyBorder="1" applyAlignment="1">
      <alignment horizontal="center" vertical="center" wrapText="1"/>
      <protection/>
    </xf>
    <xf numFmtId="180" fontId="17" fillId="33" borderId="20" xfId="0" applyNumberFormat="1" applyFont="1" applyFill="1" applyBorder="1" applyAlignment="1">
      <alignment horizontal="center" vertical="center" wrapText="1"/>
    </xf>
    <xf numFmtId="180" fontId="17" fillId="33" borderId="28" xfId="0" applyNumberFormat="1" applyFont="1" applyFill="1" applyBorder="1" applyAlignment="1">
      <alignment horizontal="center" vertical="center" wrapText="1"/>
    </xf>
    <xf numFmtId="180" fontId="17" fillId="33" borderId="29" xfId="0" applyNumberFormat="1" applyFont="1" applyFill="1" applyBorder="1" applyAlignment="1">
      <alignment horizontal="center" vertical="center" wrapText="1"/>
    </xf>
    <xf numFmtId="180" fontId="17" fillId="33" borderId="22" xfId="0" applyNumberFormat="1" applyFont="1" applyFill="1" applyBorder="1" applyAlignment="1">
      <alignment horizontal="center" vertical="center" wrapText="1"/>
    </xf>
    <xf numFmtId="180" fontId="17" fillId="33" borderId="19" xfId="0" applyNumberFormat="1" applyFont="1" applyFill="1" applyBorder="1" applyAlignment="1">
      <alignment horizontal="center" vertical="center" wrapText="1"/>
    </xf>
    <xf numFmtId="180" fontId="17" fillId="33" borderId="23" xfId="0" applyNumberFormat="1" applyFont="1" applyFill="1" applyBorder="1" applyAlignment="1">
      <alignment horizontal="center" vertical="center" wrapText="1"/>
    </xf>
    <xf numFmtId="180" fontId="17" fillId="33" borderId="15" xfId="0" applyNumberFormat="1" applyFont="1" applyFill="1" applyBorder="1" applyAlignment="1">
      <alignment horizontal="center" vertical="center" wrapText="1"/>
    </xf>
    <xf numFmtId="177" fontId="12" fillId="0" borderId="16" xfId="54" applyNumberFormat="1" applyFont="1" applyFill="1" applyBorder="1" applyAlignment="1">
      <alignment horizontal="center" vertical="center" wrapText="1"/>
      <protection/>
    </xf>
    <xf numFmtId="177" fontId="12" fillId="0" borderId="27" xfId="54" applyNumberFormat="1" applyFont="1" applyFill="1" applyBorder="1" applyAlignment="1">
      <alignment horizontal="center" vertical="center" wrapText="1"/>
      <protection/>
    </xf>
    <xf numFmtId="177" fontId="12" fillId="0" borderId="15" xfId="54" applyNumberFormat="1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177" fontId="11" fillId="0" borderId="20" xfId="54" applyNumberFormat="1" applyFont="1" applyFill="1" applyBorder="1" applyAlignment="1">
      <alignment horizontal="center" vertical="center" wrapText="1"/>
      <protection/>
    </xf>
    <xf numFmtId="177" fontId="11" fillId="0" borderId="28" xfId="54" applyNumberFormat="1" applyFont="1" applyFill="1" applyBorder="1" applyAlignment="1">
      <alignment horizontal="center" vertical="center" wrapText="1"/>
      <protection/>
    </xf>
    <xf numFmtId="177" fontId="11" fillId="0" borderId="29" xfId="54" applyNumberFormat="1" applyFont="1" applyFill="1" applyBorder="1" applyAlignment="1">
      <alignment horizontal="center" vertical="center" wrapText="1"/>
      <protection/>
    </xf>
    <xf numFmtId="177" fontId="11" fillId="0" borderId="22" xfId="54" applyNumberFormat="1" applyFont="1" applyFill="1" applyBorder="1" applyAlignment="1">
      <alignment horizontal="center" vertical="center" wrapText="1"/>
      <protection/>
    </xf>
    <xf numFmtId="180" fontId="17" fillId="0" borderId="20" xfId="0" applyNumberFormat="1" applyFont="1" applyFill="1" applyBorder="1" applyAlignment="1">
      <alignment horizontal="center" vertical="center" wrapText="1"/>
    </xf>
    <xf numFmtId="180" fontId="17" fillId="0" borderId="28" xfId="0" applyNumberFormat="1" applyFont="1" applyFill="1" applyBorder="1" applyAlignment="1">
      <alignment horizontal="center" vertical="center" wrapText="1"/>
    </xf>
    <xf numFmtId="180" fontId="17" fillId="0" borderId="29" xfId="0" applyNumberFormat="1" applyFont="1" applyFill="1" applyBorder="1" applyAlignment="1">
      <alignment horizontal="center" vertical="center" wrapText="1"/>
    </xf>
    <xf numFmtId="180" fontId="17" fillId="0" borderId="22" xfId="0" applyNumberFormat="1" applyFont="1" applyFill="1" applyBorder="1" applyAlignment="1">
      <alignment horizontal="center" vertical="center" wrapText="1"/>
    </xf>
    <xf numFmtId="180" fontId="17" fillId="0" borderId="19" xfId="0" applyNumberFormat="1" applyFont="1" applyFill="1" applyBorder="1" applyAlignment="1">
      <alignment horizontal="center" vertical="center" wrapText="1"/>
    </xf>
    <xf numFmtId="180" fontId="17" fillId="0" borderId="23" xfId="0" applyNumberFormat="1" applyFont="1" applyFill="1" applyBorder="1" applyAlignment="1">
      <alignment horizontal="center" vertical="center" wrapText="1"/>
    </xf>
    <xf numFmtId="180" fontId="17" fillId="0" borderId="15" xfId="0" applyNumberFormat="1" applyFont="1" applyFill="1" applyBorder="1" applyAlignment="1">
      <alignment horizontal="center" vertical="center" wrapText="1"/>
    </xf>
    <xf numFmtId="177" fontId="13" fillId="0" borderId="16" xfId="54" applyNumberFormat="1" applyFont="1" applyFill="1" applyBorder="1" applyAlignment="1">
      <alignment horizontal="center" vertical="center" wrapText="1"/>
      <protection/>
    </xf>
    <xf numFmtId="177" fontId="13" fillId="0" borderId="27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horizontal="center"/>
      <protection/>
    </xf>
    <xf numFmtId="0" fontId="7" fillId="0" borderId="15" xfId="54" applyFont="1" applyFill="1" applyBorder="1" applyAlignment="1">
      <alignment horizontal="center" vertical="center"/>
      <protection/>
    </xf>
    <xf numFmtId="177" fontId="12" fillId="0" borderId="17" xfId="54" applyNumberFormat="1" applyFont="1" applyFill="1" applyBorder="1" applyAlignment="1">
      <alignment horizontal="center" vertical="center" wrapText="1"/>
      <protection/>
    </xf>
    <xf numFmtId="177" fontId="12" fillId="0" borderId="14" xfId="54" applyNumberFormat="1" applyFont="1" applyFill="1" applyBorder="1" applyAlignment="1">
      <alignment horizontal="center" vertical="center" wrapText="1"/>
      <protection/>
    </xf>
    <xf numFmtId="0" fontId="7" fillId="0" borderId="17" xfId="54" applyFont="1" applyFill="1" applyBorder="1" applyAlignment="1">
      <alignment horizontal="center" vertical="center"/>
      <protection/>
    </xf>
    <xf numFmtId="0" fontId="7" fillId="0" borderId="26" xfId="54" applyFont="1" applyFill="1" applyBorder="1" applyAlignment="1">
      <alignment horizontal="center" vertical="center"/>
      <protection/>
    </xf>
    <xf numFmtId="0" fontId="7" fillId="0" borderId="14" xfId="54" applyFont="1" applyFill="1" applyBorder="1" applyAlignment="1">
      <alignment horizontal="center" vertical="center"/>
      <protection/>
    </xf>
    <xf numFmtId="0" fontId="14" fillId="33" borderId="17" xfId="54" applyFont="1" applyFill="1" applyBorder="1" applyAlignment="1">
      <alignment horizontal="center" vertical="center" wrapText="1"/>
      <protection/>
    </xf>
    <xf numFmtId="0" fontId="14" fillId="33" borderId="26" xfId="54" applyFont="1" applyFill="1" applyBorder="1" applyAlignment="1">
      <alignment horizontal="center" vertical="center" wrapText="1"/>
      <protection/>
    </xf>
    <xf numFmtId="0" fontId="14" fillId="33" borderId="14" xfId="54" applyFont="1" applyFill="1" applyBorder="1" applyAlignment="1">
      <alignment horizontal="center" vertical="center" wrapText="1"/>
      <protection/>
    </xf>
    <xf numFmtId="0" fontId="7" fillId="33" borderId="17" xfId="54" applyFont="1" applyFill="1" applyBorder="1" applyAlignment="1">
      <alignment horizontal="center" vertical="center"/>
      <protection/>
    </xf>
    <xf numFmtId="0" fontId="7" fillId="33" borderId="26" xfId="54" applyFont="1" applyFill="1" applyBorder="1" applyAlignment="1">
      <alignment horizontal="center" vertical="center"/>
      <protection/>
    </xf>
    <xf numFmtId="0" fontId="7" fillId="33" borderId="14" xfId="54" applyFont="1" applyFill="1" applyBorder="1" applyAlignment="1">
      <alignment horizontal="center" vertical="center"/>
      <protection/>
    </xf>
    <xf numFmtId="0" fontId="4" fillId="33" borderId="0" xfId="54" applyFont="1" applyFill="1" applyAlignment="1">
      <alignment horizontal="center"/>
      <protection/>
    </xf>
    <xf numFmtId="0" fontId="8" fillId="0" borderId="19" xfId="54" applyFont="1" applyFill="1" applyBorder="1" applyAlignment="1">
      <alignment horizontal="right"/>
      <protection/>
    </xf>
    <xf numFmtId="0" fontId="18" fillId="0" borderId="16" xfId="54" applyFont="1" applyFill="1" applyBorder="1" applyAlignment="1">
      <alignment horizontal="center" vertical="center" wrapText="1"/>
      <protection/>
    </xf>
    <xf numFmtId="0" fontId="18" fillId="0" borderId="24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9"/>
  <sheetViews>
    <sheetView view="pageBreakPreview" zoomScale="71" zoomScaleNormal="74" zoomScaleSheetLayoutView="71" zoomScalePageLayoutView="0" workbookViewId="0" topLeftCell="A1">
      <pane xSplit="2" ySplit="7" topLeftCell="N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0" sqref="N40"/>
    </sheetView>
  </sheetViews>
  <sheetFormatPr defaultColWidth="9.140625" defaultRowHeight="12.75"/>
  <cols>
    <col min="1" max="1" width="9.00390625" style="127" customWidth="1"/>
    <col min="2" max="2" width="20.140625" style="127" customWidth="1"/>
    <col min="3" max="3" width="14.8515625" style="127" customWidth="1"/>
    <col min="4" max="4" width="14.7109375" style="128" customWidth="1"/>
    <col min="5" max="5" width="13.7109375" style="128" customWidth="1"/>
    <col min="6" max="6" width="14.8515625" style="128" customWidth="1"/>
    <col min="7" max="7" width="15.7109375" style="128" customWidth="1"/>
    <col min="8" max="8" width="15.421875" style="128" customWidth="1"/>
    <col min="9" max="9" width="15.28125" style="128" customWidth="1"/>
    <col min="10" max="10" width="16.421875" style="128" customWidth="1"/>
    <col min="11" max="11" width="15.8515625" style="128" customWidth="1"/>
    <col min="12" max="21" width="29.7109375" style="128" customWidth="1"/>
    <col min="22" max="22" width="17.28125" style="121" customWidth="1"/>
    <col min="23" max="23" width="15.140625" style="121" customWidth="1"/>
    <col min="24" max="24" width="15.00390625" style="121" customWidth="1"/>
    <col min="25" max="25" width="12.00390625" style="121" customWidth="1"/>
    <col min="26" max="26" width="15.7109375" style="121" customWidth="1"/>
    <col min="27" max="27" width="14.57421875" style="121" customWidth="1"/>
    <col min="28" max="28" width="13.57421875" style="121" customWidth="1"/>
    <col min="29" max="29" width="19.8515625" style="121" customWidth="1"/>
    <col min="30" max="30" width="20.421875" style="121" customWidth="1"/>
    <col min="31" max="31" width="15.00390625" style="122" customWidth="1"/>
    <col min="32" max="32" width="21.8515625" style="122" customWidth="1"/>
    <col min="33" max="16384" width="9.140625" style="121" customWidth="1"/>
  </cols>
  <sheetData>
    <row r="1" spans="1:32" s="73" customFormat="1" ht="18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 t="s">
        <v>79</v>
      </c>
      <c r="Q1" s="129"/>
      <c r="R1" s="129"/>
      <c r="S1" s="129"/>
      <c r="T1" s="72"/>
      <c r="U1" s="72"/>
      <c r="AE1" s="74"/>
      <c r="AF1" s="74"/>
    </row>
    <row r="2" spans="1:32" s="73" customFormat="1" ht="15.75">
      <c r="A2" s="75"/>
      <c r="B2" s="75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AE2" s="74"/>
      <c r="AF2" s="74"/>
    </row>
    <row r="3" spans="1:32" s="73" customFormat="1" ht="51.75" customHeight="1">
      <c r="A3" s="208" t="s">
        <v>71</v>
      </c>
      <c r="B3" s="211" t="s">
        <v>72</v>
      </c>
      <c r="C3" s="211" t="s">
        <v>73</v>
      </c>
      <c r="D3" s="217" t="s">
        <v>74</v>
      </c>
      <c r="E3" s="217"/>
      <c r="F3" s="217"/>
      <c r="G3" s="217"/>
      <c r="H3" s="217"/>
      <c r="I3" s="217"/>
      <c r="J3" s="217"/>
      <c r="K3" s="217"/>
      <c r="L3" s="218" t="s">
        <v>75</v>
      </c>
      <c r="M3" s="219"/>
      <c r="N3" s="219"/>
      <c r="O3" s="219"/>
      <c r="P3" s="219"/>
      <c r="Q3" s="219"/>
      <c r="R3" s="219"/>
      <c r="S3" s="220"/>
      <c r="T3" s="207" t="s">
        <v>70</v>
      </c>
      <c r="U3" s="207" t="s">
        <v>76</v>
      </c>
      <c r="V3" s="218" t="s">
        <v>77</v>
      </c>
      <c r="W3" s="219"/>
      <c r="X3" s="219"/>
      <c r="Y3" s="219"/>
      <c r="Z3" s="219"/>
      <c r="AA3" s="219"/>
      <c r="AB3" s="219"/>
      <c r="AC3" s="219"/>
      <c r="AD3" s="220"/>
      <c r="AE3" s="74"/>
      <c r="AF3" s="74"/>
    </row>
    <row r="4" spans="1:32" s="73" customFormat="1" ht="102.75" customHeight="1">
      <c r="A4" s="209"/>
      <c r="B4" s="212"/>
      <c r="C4" s="212"/>
      <c r="D4" s="213" t="s">
        <v>39</v>
      </c>
      <c r="E4" s="214"/>
      <c r="F4" s="214"/>
      <c r="G4" s="214"/>
      <c r="H4" s="214"/>
      <c r="I4" s="214"/>
      <c r="J4" s="214"/>
      <c r="K4" s="215"/>
      <c r="L4" s="221"/>
      <c r="M4" s="222"/>
      <c r="N4" s="222"/>
      <c r="O4" s="222"/>
      <c r="P4" s="222"/>
      <c r="Q4" s="222"/>
      <c r="R4" s="222"/>
      <c r="S4" s="223"/>
      <c r="T4" s="207"/>
      <c r="U4" s="207"/>
      <c r="V4" s="221"/>
      <c r="W4" s="222"/>
      <c r="X4" s="222"/>
      <c r="Y4" s="222"/>
      <c r="Z4" s="222"/>
      <c r="AA4" s="222"/>
      <c r="AB4" s="222"/>
      <c r="AC4" s="222"/>
      <c r="AD4" s="223"/>
      <c r="AE4" s="206"/>
      <c r="AF4" s="206"/>
    </row>
    <row r="5" spans="1:32" s="73" customFormat="1" ht="65.25" customHeight="1">
      <c r="A5" s="209"/>
      <c r="B5" s="212"/>
      <c r="C5" s="212"/>
      <c r="D5" s="79" t="s">
        <v>52</v>
      </c>
      <c r="E5" s="79" t="s">
        <v>52</v>
      </c>
      <c r="F5" s="79" t="s">
        <v>52</v>
      </c>
      <c r="G5" s="79" t="s">
        <v>42</v>
      </c>
      <c r="H5" s="79" t="s">
        <v>52</v>
      </c>
      <c r="I5" s="79" t="s">
        <v>52</v>
      </c>
      <c r="J5" s="79" t="s">
        <v>42</v>
      </c>
      <c r="K5" s="79" t="s">
        <v>42</v>
      </c>
      <c r="L5" s="213" t="s">
        <v>39</v>
      </c>
      <c r="M5" s="214"/>
      <c r="N5" s="214"/>
      <c r="O5" s="214"/>
      <c r="P5" s="214"/>
      <c r="Q5" s="214"/>
      <c r="R5" s="214"/>
      <c r="S5" s="215"/>
      <c r="T5" s="207"/>
      <c r="U5" s="207"/>
      <c r="V5" s="226" t="s">
        <v>39</v>
      </c>
      <c r="W5" s="226"/>
      <c r="X5" s="226"/>
      <c r="Y5" s="226"/>
      <c r="Z5" s="226"/>
      <c r="AA5" s="226"/>
      <c r="AB5" s="226"/>
      <c r="AC5" s="227"/>
      <c r="AD5" s="211" t="s">
        <v>60</v>
      </c>
      <c r="AE5" s="206"/>
      <c r="AF5" s="206"/>
    </row>
    <row r="6" spans="1:32" s="73" customFormat="1" ht="77.25" customHeight="1">
      <c r="A6" s="209"/>
      <c r="B6" s="224" t="s">
        <v>78</v>
      </c>
      <c r="C6" s="212"/>
      <c r="D6" s="79" t="s">
        <v>44</v>
      </c>
      <c r="E6" s="79" t="s">
        <v>43</v>
      </c>
      <c r="F6" s="79" t="s">
        <v>45</v>
      </c>
      <c r="G6" s="79" t="s">
        <v>45</v>
      </c>
      <c r="H6" s="79" t="s">
        <v>57</v>
      </c>
      <c r="I6" s="79" t="s">
        <v>55</v>
      </c>
      <c r="J6" s="79" t="s">
        <v>57</v>
      </c>
      <c r="K6" s="79" t="s">
        <v>55</v>
      </c>
      <c r="L6" s="79" t="s">
        <v>52</v>
      </c>
      <c r="M6" s="79" t="s">
        <v>52</v>
      </c>
      <c r="N6" s="79" t="s">
        <v>52</v>
      </c>
      <c r="O6" s="79" t="s">
        <v>42</v>
      </c>
      <c r="P6" s="79" t="s">
        <v>52</v>
      </c>
      <c r="Q6" s="79" t="s">
        <v>52</v>
      </c>
      <c r="R6" s="79" t="s">
        <v>42</v>
      </c>
      <c r="S6" s="79" t="s">
        <v>42</v>
      </c>
      <c r="T6" s="207"/>
      <c r="U6" s="207"/>
      <c r="V6" s="79" t="s">
        <v>52</v>
      </c>
      <c r="W6" s="79" t="s">
        <v>52</v>
      </c>
      <c r="X6" s="79" t="s">
        <v>52</v>
      </c>
      <c r="Y6" s="79" t="s">
        <v>42</v>
      </c>
      <c r="Z6" s="79" t="s">
        <v>52</v>
      </c>
      <c r="AA6" s="79" t="s">
        <v>52</v>
      </c>
      <c r="AB6" s="79" t="s">
        <v>42</v>
      </c>
      <c r="AC6" s="79" t="s">
        <v>42</v>
      </c>
      <c r="AD6" s="212"/>
      <c r="AE6" s="206"/>
      <c r="AF6" s="206"/>
    </row>
    <row r="7" spans="1:32" s="73" customFormat="1" ht="75.75" customHeight="1">
      <c r="A7" s="210"/>
      <c r="B7" s="224"/>
      <c r="C7" s="216"/>
      <c r="D7" s="79" t="s">
        <v>69</v>
      </c>
      <c r="E7" s="79" t="s">
        <v>69</v>
      </c>
      <c r="F7" s="79" t="s">
        <v>69</v>
      </c>
      <c r="G7" s="79" t="s">
        <v>69</v>
      </c>
      <c r="H7" s="79" t="s">
        <v>69</v>
      </c>
      <c r="I7" s="79" t="s">
        <v>69</v>
      </c>
      <c r="J7" s="79" t="s">
        <v>69</v>
      </c>
      <c r="K7" s="79" t="s">
        <v>69</v>
      </c>
      <c r="L7" s="77" t="s">
        <v>44</v>
      </c>
      <c r="M7" s="79" t="s">
        <v>43</v>
      </c>
      <c r="N7" s="79" t="s">
        <v>45</v>
      </c>
      <c r="O7" s="79" t="s">
        <v>45</v>
      </c>
      <c r="P7" s="79" t="s">
        <v>57</v>
      </c>
      <c r="Q7" s="79" t="s">
        <v>55</v>
      </c>
      <c r="R7" s="79" t="s">
        <v>57</v>
      </c>
      <c r="S7" s="79" t="s">
        <v>55</v>
      </c>
      <c r="T7" s="207"/>
      <c r="U7" s="207"/>
      <c r="V7" s="78" t="s">
        <v>44</v>
      </c>
      <c r="W7" s="79" t="s">
        <v>43</v>
      </c>
      <c r="X7" s="79" t="s">
        <v>45</v>
      </c>
      <c r="Y7" s="79" t="s">
        <v>45</v>
      </c>
      <c r="Z7" s="79" t="s">
        <v>57</v>
      </c>
      <c r="AA7" s="79" t="s">
        <v>55</v>
      </c>
      <c r="AB7" s="79" t="s">
        <v>57</v>
      </c>
      <c r="AC7" s="79" t="s">
        <v>55</v>
      </c>
      <c r="AD7" s="216"/>
      <c r="AE7" s="206"/>
      <c r="AF7" s="206"/>
    </row>
    <row r="8" spans="1:32" s="89" customFormat="1" ht="18" customHeight="1">
      <c r="A8" s="80">
        <v>1</v>
      </c>
      <c r="B8" s="81" t="s">
        <v>0</v>
      </c>
      <c r="C8" s="82">
        <v>5</v>
      </c>
      <c r="D8" s="83">
        <v>183</v>
      </c>
      <c r="E8" s="83"/>
      <c r="F8" s="83"/>
      <c r="G8" s="83">
        <v>6</v>
      </c>
      <c r="H8" s="83">
        <v>4</v>
      </c>
      <c r="I8" s="83"/>
      <c r="J8" s="83"/>
      <c r="K8" s="83">
        <v>3</v>
      </c>
      <c r="L8" s="84">
        <v>7828</v>
      </c>
      <c r="M8" s="84">
        <v>7828</v>
      </c>
      <c r="N8" s="84">
        <v>7828</v>
      </c>
      <c r="O8" s="84">
        <v>7828</v>
      </c>
      <c r="P8" s="84">
        <v>7828</v>
      </c>
      <c r="Q8" s="84">
        <v>7828</v>
      </c>
      <c r="R8" s="84">
        <v>7828</v>
      </c>
      <c r="S8" s="84">
        <v>7828</v>
      </c>
      <c r="T8" s="85">
        <v>1.058</v>
      </c>
      <c r="U8" s="86">
        <f>'Школы-основная'!W8</f>
        <v>0.875</v>
      </c>
      <c r="V8" s="87">
        <f>ROUND(D8*L8*T8*U8/1000,1)</f>
        <v>1326.2</v>
      </c>
      <c r="W8" s="87">
        <f>ROUND(E8*M8*U8/1000,1)</f>
        <v>0</v>
      </c>
      <c r="X8" s="87">
        <f>ROUND(F8*N8/1000*U8,1)</f>
        <v>0</v>
      </c>
      <c r="Y8" s="87">
        <f>ROUND(G8*O8/1000*U8,1)</f>
        <v>41.1</v>
      </c>
      <c r="Z8" s="87">
        <f>ROUND(H8*P8/1000*U8,1)</f>
        <v>27.4</v>
      </c>
      <c r="AA8" s="87">
        <f>ROUND(I8*Q8/1000*U8,1)</f>
        <v>0</v>
      </c>
      <c r="AB8" s="87">
        <f>ROUND(J8*R8/1000*U8,1)</f>
        <v>0</v>
      </c>
      <c r="AC8" s="87">
        <f>ROUND(K8*S8/1000*U8,1)</f>
        <v>20.5</v>
      </c>
      <c r="AD8" s="87">
        <f aca="true" t="shared" si="0" ref="AD8:AD46">SUM(V8:AC8)</f>
        <v>1415.2</v>
      </c>
      <c r="AE8" s="88"/>
      <c r="AF8" s="88"/>
    </row>
    <row r="9" spans="1:32" s="89" customFormat="1" ht="15.75">
      <c r="A9" s="90">
        <v>1</v>
      </c>
      <c r="B9" s="81" t="s">
        <v>59</v>
      </c>
      <c r="C9" s="82">
        <v>6</v>
      </c>
      <c r="D9" s="91">
        <v>296</v>
      </c>
      <c r="E9" s="91">
        <v>2</v>
      </c>
      <c r="F9" s="91"/>
      <c r="G9" s="91">
        <v>3</v>
      </c>
      <c r="H9" s="91"/>
      <c r="I9" s="91"/>
      <c r="J9" s="91"/>
      <c r="K9" s="91"/>
      <c r="L9" s="84">
        <v>7828</v>
      </c>
      <c r="M9" s="84">
        <v>7828</v>
      </c>
      <c r="N9" s="84">
        <v>7828</v>
      </c>
      <c r="O9" s="84">
        <v>7828</v>
      </c>
      <c r="P9" s="84">
        <v>7828</v>
      </c>
      <c r="Q9" s="84">
        <v>7828</v>
      </c>
      <c r="R9" s="84">
        <v>7828</v>
      </c>
      <c r="S9" s="84">
        <v>7828</v>
      </c>
      <c r="T9" s="85">
        <v>1</v>
      </c>
      <c r="U9" s="86">
        <f>'Школы-основная'!W9</f>
        <v>1.361</v>
      </c>
      <c r="V9" s="87">
        <f aca="true" t="shared" si="1" ref="V9:V46">ROUND(D9*L9*T9*U9/1000,1)</f>
        <v>3153.6</v>
      </c>
      <c r="W9" s="87">
        <f aca="true" t="shared" si="2" ref="W9:W46">ROUND(E9*M9*U9/1000,1)</f>
        <v>21.3</v>
      </c>
      <c r="X9" s="87">
        <f aca="true" t="shared" si="3" ref="X9:X46">ROUND(F9*N9/1000*U9,1)</f>
        <v>0</v>
      </c>
      <c r="Y9" s="87">
        <f aca="true" t="shared" si="4" ref="Y9:Y46">ROUND(G9*O9/1000*U9,1)</f>
        <v>32</v>
      </c>
      <c r="Z9" s="87">
        <f aca="true" t="shared" si="5" ref="Z9:Z46">ROUND(H9*P9/1000*U9,1)</f>
        <v>0</v>
      </c>
      <c r="AA9" s="87">
        <f aca="true" t="shared" si="6" ref="AA9:AA46">ROUND(I9*Q9/1000*U9,1)</f>
        <v>0</v>
      </c>
      <c r="AB9" s="87">
        <f aca="true" t="shared" si="7" ref="AB9:AB46">ROUND(J9*R9/1000*U9,1)</f>
        <v>0</v>
      </c>
      <c r="AC9" s="87">
        <f aca="true" t="shared" si="8" ref="AC9:AC46">ROUND(K9*S9/1000*U9,1)</f>
        <v>0</v>
      </c>
      <c r="AD9" s="87">
        <f t="shared" si="0"/>
        <v>3206.9</v>
      </c>
      <c r="AE9" s="88"/>
      <c r="AF9" s="88"/>
    </row>
    <row r="10" spans="1:32" s="89" customFormat="1" ht="15.75">
      <c r="A10" s="90">
        <v>3</v>
      </c>
      <c r="B10" s="81" t="s">
        <v>1</v>
      </c>
      <c r="C10" s="82">
        <v>6</v>
      </c>
      <c r="D10" s="91">
        <v>281</v>
      </c>
      <c r="E10" s="91">
        <v>1</v>
      </c>
      <c r="F10" s="91">
        <v>6</v>
      </c>
      <c r="G10" s="91"/>
      <c r="H10" s="91"/>
      <c r="I10" s="91"/>
      <c r="J10" s="91">
        <v>3</v>
      </c>
      <c r="K10" s="91"/>
      <c r="L10" s="84">
        <v>7828</v>
      </c>
      <c r="M10" s="84">
        <v>7828</v>
      </c>
      <c r="N10" s="84">
        <v>7828</v>
      </c>
      <c r="O10" s="84">
        <v>7828</v>
      </c>
      <c r="P10" s="84">
        <v>7828</v>
      </c>
      <c r="Q10" s="84">
        <v>7828</v>
      </c>
      <c r="R10" s="84">
        <v>7828</v>
      </c>
      <c r="S10" s="84">
        <v>7828</v>
      </c>
      <c r="T10" s="85">
        <v>1.042</v>
      </c>
      <c r="U10" s="86">
        <f>'Школы-основная'!W10</f>
        <v>0.661</v>
      </c>
      <c r="V10" s="87">
        <f t="shared" si="1"/>
        <v>1515</v>
      </c>
      <c r="W10" s="87">
        <f t="shared" si="2"/>
        <v>5.2</v>
      </c>
      <c r="X10" s="87">
        <f t="shared" si="3"/>
        <v>31</v>
      </c>
      <c r="Y10" s="87">
        <f t="shared" si="4"/>
        <v>0</v>
      </c>
      <c r="Z10" s="87">
        <f t="shared" si="5"/>
        <v>0</v>
      </c>
      <c r="AA10" s="87">
        <f t="shared" si="6"/>
        <v>0</v>
      </c>
      <c r="AB10" s="87">
        <f t="shared" si="7"/>
        <v>15.5</v>
      </c>
      <c r="AC10" s="87">
        <f t="shared" si="8"/>
        <v>0</v>
      </c>
      <c r="AD10" s="87">
        <f t="shared" si="0"/>
        <v>1566.7</v>
      </c>
      <c r="AE10" s="88"/>
      <c r="AF10" s="88"/>
    </row>
    <row r="11" spans="1:32" s="89" customFormat="1" ht="15.75">
      <c r="A11" s="90">
        <v>4</v>
      </c>
      <c r="B11" s="81" t="s">
        <v>2</v>
      </c>
      <c r="C11" s="82">
        <v>5</v>
      </c>
      <c r="D11" s="92">
        <v>197</v>
      </c>
      <c r="E11" s="92"/>
      <c r="F11" s="92"/>
      <c r="G11" s="92"/>
      <c r="H11" s="92"/>
      <c r="I11" s="92">
        <v>1</v>
      </c>
      <c r="J11" s="92"/>
      <c r="K11" s="92">
        <v>4</v>
      </c>
      <c r="L11" s="84">
        <v>7828</v>
      </c>
      <c r="M11" s="84">
        <v>7828</v>
      </c>
      <c r="N11" s="84">
        <v>7828</v>
      </c>
      <c r="O11" s="84">
        <v>7828</v>
      </c>
      <c r="P11" s="84">
        <v>7828</v>
      </c>
      <c r="Q11" s="84">
        <v>7828</v>
      </c>
      <c r="R11" s="84">
        <v>7828</v>
      </c>
      <c r="S11" s="84">
        <v>7828</v>
      </c>
      <c r="T11" s="85">
        <v>1.015</v>
      </c>
      <c r="U11" s="86">
        <f>'Школы-основная'!W11</f>
        <v>0.916</v>
      </c>
      <c r="V11" s="87">
        <f t="shared" si="1"/>
        <v>1433.8</v>
      </c>
      <c r="W11" s="87">
        <f t="shared" si="2"/>
        <v>0</v>
      </c>
      <c r="X11" s="87">
        <f t="shared" si="3"/>
        <v>0</v>
      </c>
      <c r="Y11" s="87">
        <f t="shared" si="4"/>
        <v>0</v>
      </c>
      <c r="Z11" s="87">
        <f t="shared" si="5"/>
        <v>0</v>
      </c>
      <c r="AA11" s="87">
        <f t="shared" si="6"/>
        <v>7.2</v>
      </c>
      <c r="AB11" s="87">
        <f t="shared" si="7"/>
        <v>0</v>
      </c>
      <c r="AC11" s="87">
        <f t="shared" si="8"/>
        <v>28.7</v>
      </c>
      <c r="AD11" s="87">
        <f t="shared" si="0"/>
        <v>1469.7</v>
      </c>
      <c r="AE11" s="88"/>
      <c r="AF11" s="88"/>
    </row>
    <row r="12" spans="1:32" s="89" customFormat="1" ht="15.75">
      <c r="A12" s="90">
        <v>5</v>
      </c>
      <c r="B12" s="81" t="s">
        <v>58</v>
      </c>
      <c r="C12" s="82">
        <v>5</v>
      </c>
      <c r="D12" s="91">
        <v>47</v>
      </c>
      <c r="E12" s="91">
        <v>3</v>
      </c>
      <c r="F12" s="91"/>
      <c r="G12" s="91">
        <v>5</v>
      </c>
      <c r="H12" s="91"/>
      <c r="I12" s="91"/>
      <c r="J12" s="91">
        <v>2</v>
      </c>
      <c r="K12" s="91"/>
      <c r="L12" s="84">
        <v>7828</v>
      </c>
      <c r="M12" s="84">
        <v>7828</v>
      </c>
      <c r="N12" s="84">
        <v>7828</v>
      </c>
      <c r="O12" s="84">
        <v>7828</v>
      </c>
      <c r="P12" s="84">
        <v>7828</v>
      </c>
      <c r="Q12" s="84">
        <v>7828</v>
      </c>
      <c r="R12" s="84">
        <v>7828</v>
      </c>
      <c r="S12" s="84">
        <v>7828</v>
      </c>
      <c r="T12" s="85">
        <v>1.818</v>
      </c>
      <c r="U12" s="86">
        <f>'Школы-основная'!W12</f>
        <v>5.716</v>
      </c>
      <c r="V12" s="87">
        <f>ROUND(D12*L12*T12*U12/1000,1)+0.1</f>
        <v>3823.4</v>
      </c>
      <c r="W12" s="87">
        <f t="shared" si="2"/>
        <v>134.2</v>
      </c>
      <c r="X12" s="87">
        <f t="shared" si="3"/>
        <v>0</v>
      </c>
      <c r="Y12" s="87">
        <f t="shared" si="4"/>
        <v>223.7</v>
      </c>
      <c r="Z12" s="87">
        <f t="shared" si="5"/>
        <v>0</v>
      </c>
      <c r="AA12" s="87">
        <f t="shared" si="6"/>
        <v>0</v>
      </c>
      <c r="AB12" s="87">
        <f t="shared" si="7"/>
        <v>89.5</v>
      </c>
      <c r="AC12" s="87">
        <f t="shared" si="8"/>
        <v>0</v>
      </c>
      <c r="AD12" s="87">
        <f t="shared" si="0"/>
        <v>4270.8</v>
      </c>
      <c r="AE12" s="88"/>
      <c r="AF12" s="88"/>
    </row>
    <row r="13" spans="1:32" s="89" customFormat="1" ht="15.75">
      <c r="A13" s="90">
        <v>6</v>
      </c>
      <c r="B13" s="81" t="s">
        <v>3</v>
      </c>
      <c r="C13" s="82">
        <v>5</v>
      </c>
      <c r="D13" s="91">
        <v>290</v>
      </c>
      <c r="E13" s="91">
        <v>3</v>
      </c>
      <c r="F13" s="91">
        <v>1</v>
      </c>
      <c r="G13" s="91">
        <v>2</v>
      </c>
      <c r="H13" s="91"/>
      <c r="I13" s="91"/>
      <c r="J13" s="91">
        <v>2</v>
      </c>
      <c r="K13" s="91">
        <v>1</v>
      </c>
      <c r="L13" s="84">
        <v>7828</v>
      </c>
      <c r="M13" s="84">
        <v>7828</v>
      </c>
      <c r="N13" s="84">
        <v>7828</v>
      </c>
      <c r="O13" s="84">
        <v>7828</v>
      </c>
      <c r="P13" s="84">
        <v>7828</v>
      </c>
      <c r="Q13" s="84">
        <v>7828</v>
      </c>
      <c r="R13" s="84">
        <v>7828</v>
      </c>
      <c r="S13" s="84">
        <v>7828</v>
      </c>
      <c r="T13" s="85">
        <v>1.014</v>
      </c>
      <c r="U13" s="86">
        <f>'Школы-основная'!W13</f>
        <v>2.114</v>
      </c>
      <c r="V13" s="87">
        <f t="shared" si="1"/>
        <v>4866.2</v>
      </c>
      <c r="W13" s="87">
        <f t="shared" si="2"/>
        <v>49.6</v>
      </c>
      <c r="X13" s="87">
        <f t="shared" si="3"/>
        <v>16.5</v>
      </c>
      <c r="Y13" s="87">
        <f t="shared" si="4"/>
        <v>33.1</v>
      </c>
      <c r="Z13" s="87">
        <f t="shared" si="5"/>
        <v>0</v>
      </c>
      <c r="AA13" s="87">
        <f t="shared" si="6"/>
        <v>0</v>
      </c>
      <c r="AB13" s="87">
        <f t="shared" si="7"/>
        <v>33.1</v>
      </c>
      <c r="AC13" s="87">
        <f t="shared" si="8"/>
        <v>16.5</v>
      </c>
      <c r="AD13" s="87">
        <f t="shared" si="0"/>
        <v>5015.000000000001</v>
      </c>
      <c r="AE13" s="88"/>
      <c r="AF13" s="88"/>
    </row>
    <row r="14" spans="1:32" s="89" customFormat="1" ht="15.75" customHeight="1">
      <c r="A14" s="90">
        <v>7</v>
      </c>
      <c r="B14" s="81" t="s">
        <v>4</v>
      </c>
      <c r="C14" s="82">
        <v>5</v>
      </c>
      <c r="D14" s="91">
        <v>349</v>
      </c>
      <c r="E14" s="91"/>
      <c r="F14" s="91"/>
      <c r="G14" s="91">
        <v>3</v>
      </c>
      <c r="H14" s="91"/>
      <c r="I14" s="91"/>
      <c r="J14" s="91"/>
      <c r="K14" s="91">
        <v>2</v>
      </c>
      <c r="L14" s="84">
        <v>7828</v>
      </c>
      <c r="M14" s="84">
        <v>7828</v>
      </c>
      <c r="N14" s="84">
        <v>7828</v>
      </c>
      <c r="O14" s="84">
        <v>7828</v>
      </c>
      <c r="P14" s="84">
        <v>7828</v>
      </c>
      <c r="Q14" s="84">
        <v>7828</v>
      </c>
      <c r="R14" s="84">
        <v>7828</v>
      </c>
      <c r="S14" s="84">
        <v>7828</v>
      </c>
      <c r="T14" s="85">
        <v>1</v>
      </c>
      <c r="U14" s="86">
        <f>'Школы-основная'!W14</f>
        <v>1.274</v>
      </c>
      <c r="V14" s="87">
        <f t="shared" si="1"/>
        <v>3480.5</v>
      </c>
      <c r="W14" s="87">
        <f t="shared" si="2"/>
        <v>0</v>
      </c>
      <c r="X14" s="87">
        <f t="shared" si="3"/>
        <v>0</v>
      </c>
      <c r="Y14" s="87">
        <f t="shared" si="4"/>
        <v>29.9</v>
      </c>
      <c r="Z14" s="87">
        <f t="shared" si="5"/>
        <v>0</v>
      </c>
      <c r="AA14" s="87">
        <f t="shared" si="6"/>
        <v>0</v>
      </c>
      <c r="AB14" s="87">
        <f t="shared" si="7"/>
        <v>0</v>
      </c>
      <c r="AC14" s="87">
        <f t="shared" si="8"/>
        <v>19.9</v>
      </c>
      <c r="AD14" s="87">
        <f t="shared" si="0"/>
        <v>3530.3</v>
      </c>
      <c r="AE14" s="88"/>
      <c r="AF14" s="88"/>
    </row>
    <row r="15" spans="1:32" s="95" customFormat="1" ht="15.75">
      <c r="A15" s="93">
        <v>8</v>
      </c>
      <c r="B15" s="94" t="s">
        <v>5</v>
      </c>
      <c r="C15" s="82">
        <v>5</v>
      </c>
      <c r="D15" s="91">
        <v>374</v>
      </c>
      <c r="E15" s="91">
        <v>1</v>
      </c>
      <c r="F15" s="91"/>
      <c r="G15" s="91">
        <v>8</v>
      </c>
      <c r="H15" s="91">
        <v>2</v>
      </c>
      <c r="I15" s="91"/>
      <c r="J15" s="91"/>
      <c r="K15" s="91">
        <v>1</v>
      </c>
      <c r="L15" s="84">
        <v>7828</v>
      </c>
      <c r="M15" s="84">
        <v>7828</v>
      </c>
      <c r="N15" s="84">
        <v>7828</v>
      </c>
      <c r="O15" s="84">
        <v>7828</v>
      </c>
      <c r="P15" s="84">
        <v>7828</v>
      </c>
      <c r="Q15" s="84">
        <v>7828</v>
      </c>
      <c r="R15" s="84">
        <v>7828</v>
      </c>
      <c r="S15" s="84">
        <v>7828</v>
      </c>
      <c r="T15" s="85">
        <v>1</v>
      </c>
      <c r="U15" s="86">
        <f>'Школы-основная'!W15</f>
        <v>0.803</v>
      </c>
      <c r="V15" s="87">
        <f t="shared" si="1"/>
        <v>2350.9</v>
      </c>
      <c r="W15" s="87">
        <f t="shared" si="2"/>
        <v>6.3</v>
      </c>
      <c r="X15" s="87">
        <f t="shared" si="3"/>
        <v>0</v>
      </c>
      <c r="Y15" s="87">
        <f t="shared" si="4"/>
        <v>50.3</v>
      </c>
      <c r="Z15" s="87">
        <f t="shared" si="5"/>
        <v>12.6</v>
      </c>
      <c r="AA15" s="87">
        <f t="shared" si="6"/>
        <v>0</v>
      </c>
      <c r="AB15" s="87">
        <f t="shared" si="7"/>
        <v>0</v>
      </c>
      <c r="AC15" s="87">
        <f t="shared" si="8"/>
        <v>6.3</v>
      </c>
      <c r="AD15" s="87">
        <f t="shared" si="0"/>
        <v>2426.4000000000005</v>
      </c>
      <c r="AE15" s="88"/>
      <c r="AF15" s="88"/>
    </row>
    <row r="16" spans="1:32" s="89" customFormat="1" ht="15.75">
      <c r="A16" s="90">
        <v>10</v>
      </c>
      <c r="B16" s="81" t="s">
        <v>6</v>
      </c>
      <c r="C16" s="82">
        <v>5</v>
      </c>
      <c r="D16" s="91">
        <v>18</v>
      </c>
      <c r="E16" s="91"/>
      <c r="F16" s="91"/>
      <c r="G16" s="91"/>
      <c r="H16" s="91"/>
      <c r="I16" s="91"/>
      <c r="J16" s="91"/>
      <c r="K16" s="91"/>
      <c r="L16" s="84">
        <v>7828</v>
      </c>
      <c r="M16" s="84">
        <v>7828</v>
      </c>
      <c r="N16" s="84">
        <v>7828</v>
      </c>
      <c r="O16" s="84">
        <v>7828</v>
      </c>
      <c r="P16" s="84">
        <v>7828</v>
      </c>
      <c r="Q16" s="84">
        <v>7828</v>
      </c>
      <c r="R16" s="84">
        <v>7828</v>
      </c>
      <c r="S16" s="84">
        <v>7828</v>
      </c>
      <c r="T16" s="96">
        <v>2.778</v>
      </c>
      <c r="U16" s="86">
        <f>'Школы-основная'!W16</f>
        <v>0.587</v>
      </c>
      <c r="V16" s="87">
        <f t="shared" si="1"/>
        <v>229.8</v>
      </c>
      <c r="W16" s="87">
        <f t="shared" si="2"/>
        <v>0</v>
      </c>
      <c r="X16" s="87">
        <f t="shared" si="3"/>
        <v>0</v>
      </c>
      <c r="Y16" s="87">
        <f t="shared" si="4"/>
        <v>0</v>
      </c>
      <c r="Z16" s="87">
        <f t="shared" si="5"/>
        <v>0</v>
      </c>
      <c r="AA16" s="87">
        <f t="shared" si="6"/>
        <v>0</v>
      </c>
      <c r="AB16" s="87">
        <f t="shared" si="7"/>
        <v>0</v>
      </c>
      <c r="AC16" s="87">
        <f t="shared" si="8"/>
        <v>0</v>
      </c>
      <c r="AD16" s="87">
        <f t="shared" si="0"/>
        <v>229.8</v>
      </c>
      <c r="AE16" s="88"/>
      <c r="AF16" s="88"/>
    </row>
    <row r="17" spans="1:32" s="89" customFormat="1" ht="15.75">
      <c r="A17" s="90">
        <v>11</v>
      </c>
      <c r="B17" s="97" t="s">
        <v>7</v>
      </c>
      <c r="C17" s="82">
        <v>5</v>
      </c>
      <c r="D17" s="91">
        <v>75</v>
      </c>
      <c r="E17" s="91"/>
      <c r="F17" s="91"/>
      <c r="G17" s="91"/>
      <c r="H17" s="91"/>
      <c r="I17" s="91"/>
      <c r="J17" s="91">
        <v>1</v>
      </c>
      <c r="K17" s="91">
        <v>1</v>
      </c>
      <c r="L17" s="84">
        <v>7828</v>
      </c>
      <c r="M17" s="84">
        <v>7828</v>
      </c>
      <c r="N17" s="84">
        <v>7828</v>
      </c>
      <c r="O17" s="84">
        <v>7828</v>
      </c>
      <c r="P17" s="84">
        <v>7828</v>
      </c>
      <c r="Q17" s="84">
        <v>7828</v>
      </c>
      <c r="R17" s="84">
        <v>7828</v>
      </c>
      <c r="S17" s="84">
        <v>7828</v>
      </c>
      <c r="T17" s="96">
        <v>1.333</v>
      </c>
      <c r="U17" s="86">
        <f>'Школы-основная'!W17</f>
        <v>1.28</v>
      </c>
      <c r="V17" s="87">
        <f t="shared" si="1"/>
        <v>1001.7</v>
      </c>
      <c r="W17" s="87">
        <f t="shared" si="2"/>
        <v>0</v>
      </c>
      <c r="X17" s="87">
        <f t="shared" si="3"/>
        <v>0</v>
      </c>
      <c r="Y17" s="87">
        <f t="shared" si="4"/>
        <v>0</v>
      </c>
      <c r="Z17" s="87">
        <f t="shared" si="5"/>
        <v>0</v>
      </c>
      <c r="AA17" s="87">
        <f t="shared" si="6"/>
        <v>0</v>
      </c>
      <c r="AB17" s="87">
        <f t="shared" si="7"/>
        <v>10</v>
      </c>
      <c r="AC17" s="87">
        <f t="shared" si="8"/>
        <v>10</v>
      </c>
      <c r="AD17" s="87">
        <f t="shared" si="0"/>
        <v>1021.7</v>
      </c>
      <c r="AE17" s="88"/>
      <c r="AF17" s="88"/>
    </row>
    <row r="18" spans="1:32" s="89" customFormat="1" ht="15.75">
      <c r="A18" s="90">
        <v>12</v>
      </c>
      <c r="B18" s="97" t="s">
        <v>8</v>
      </c>
      <c r="C18" s="82">
        <v>5</v>
      </c>
      <c r="D18" s="91">
        <v>104</v>
      </c>
      <c r="E18" s="91">
        <v>1</v>
      </c>
      <c r="F18" s="91"/>
      <c r="G18" s="91"/>
      <c r="H18" s="91"/>
      <c r="I18" s="91"/>
      <c r="J18" s="91">
        <v>1</v>
      </c>
      <c r="K18" s="91"/>
      <c r="L18" s="84">
        <v>7828</v>
      </c>
      <c r="M18" s="84">
        <v>7828</v>
      </c>
      <c r="N18" s="84">
        <v>7828</v>
      </c>
      <c r="O18" s="84">
        <v>7828</v>
      </c>
      <c r="P18" s="84">
        <v>7828</v>
      </c>
      <c r="Q18" s="84">
        <v>7828</v>
      </c>
      <c r="R18" s="84">
        <v>7828</v>
      </c>
      <c r="S18" s="84">
        <v>7828</v>
      </c>
      <c r="T18" s="96">
        <v>1.19</v>
      </c>
      <c r="U18" s="86">
        <f>'Школы-основная'!W18</f>
        <v>1.414</v>
      </c>
      <c r="V18" s="87">
        <f t="shared" si="1"/>
        <v>1369.9</v>
      </c>
      <c r="W18" s="87">
        <f t="shared" si="2"/>
        <v>11.1</v>
      </c>
      <c r="X18" s="87">
        <f t="shared" si="3"/>
        <v>0</v>
      </c>
      <c r="Y18" s="87">
        <f t="shared" si="4"/>
        <v>0</v>
      </c>
      <c r="Z18" s="87">
        <f t="shared" si="5"/>
        <v>0</v>
      </c>
      <c r="AA18" s="87">
        <f t="shared" si="6"/>
        <v>0</v>
      </c>
      <c r="AB18" s="87">
        <f t="shared" si="7"/>
        <v>11.1</v>
      </c>
      <c r="AC18" s="87">
        <f t="shared" si="8"/>
        <v>0</v>
      </c>
      <c r="AD18" s="87">
        <f t="shared" si="0"/>
        <v>1392.1</v>
      </c>
      <c r="AE18" s="88"/>
      <c r="AF18" s="88"/>
    </row>
    <row r="19" spans="1:32" s="89" customFormat="1" ht="15.75">
      <c r="A19" s="90">
        <v>13</v>
      </c>
      <c r="B19" s="97" t="s">
        <v>9</v>
      </c>
      <c r="C19" s="82">
        <v>5</v>
      </c>
      <c r="D19" s="91">
        <v>103</v>
      </c>
      <c r="E19" s="91"/>
      <c r="F19" s="91"/>
      <c r="G19" s="91"/>
      <c r="H19" s="91"/>
      <c r="I19" s="91"/>
      <c r="J19" s="91">
        <v>3</v>
      </c>
      <c r="K19" s="91"/>
      <c r="L19" s="84">
        <v>7828</v>
      </c>
      <c r="M19" s="84">
        <v>7828</v>
      </c>
      <c r="N19" s="84">
        <v>7828</v>
      </c>
      <c r="O19" s="84">
        <v>7828</v>
      </c>
      <c r="P19" s="84">
        <v>7828</v>
      </c>
      <c r="Q19" s="84">
        <v>7828</v>
      </c>
      <c r="R19" s="84">
        <v>7828</v>
      </c>
      <c r="S19" s="84">
        <v>7828</v>
      </c>
      <c r="T19" s="96">
        <v>1.214</v>
      </c>
      <c r="U19" s="86">
        <f>'Школы-основная'!W19</f>
        <v>0.784</v>
      </c>
      <c r="V19" s="87">
        <f t="shared" si="1"/>
        <v>767.4</v>
      </c>
      <c r="W19" s="87">
        <f t="shared" si="2"/>
        <v>0</v>
      </c>
      <c r="X19" s="87">
        <f t="shared" si="3"/>
        <v>0</v>
      </c>
      <c r="Y19" s="87">
        <f t="shared" si="4"/>
        <v>0</v>
      </c>
      <c r="Z19" s="87">
        <f t="shared" si="5"/>
        <v>0</v>
      </c>
      <c r="AA19" s="87">
        <f t="shared" si="6"/>
        <v>0</v>
      </c>
      <c r="AB19" s="87">
        <f t="shared" si="7"/>
        <v>18.4</v>
      </c>
      <c r="AC19" s="87">
        <f t="shared" si="8"/>
        <v>0</v>
      </c>
      <c r="AD19" s="87">
        <f t="shared" si="0"/>
        <v>785.8</v>
      </c>
      <c r="AE19" s="88"/>
      <c r="AF19" s="88"/>
    </row>
    <row r="20" spans="1:32" s="89" customFormat="1" ht="15.75">
      <c r="A20" s="90">
        <v>14</v>
      </c>
      <c r="B20" s="97" t="s">
        <v>10</v>
      </c>
      <c r="C20" s="82">
        <v>5</v>
      </c>
      <c r="D20" s="91">
        <v>305</v>
      </c>
      <c r="E20" s="91"/>
      <c r="F20" s="91"/>
      <c r="G20" s="91"/>
      <c r="H20" s="91"/>
      <c r="I20" s="91"/>
      <c r="J20" s="91">
        <v>6</v>
      </c>
      <c r="K20" s="91"/>
      <c r="L20" s="84">
        <v>7828</v>
      </c>
      <c r="M20" s="84">
        <v>7828</v>
      </c>
      <c r="N20" s="84">
        <v>7828</v>
      </c>
      <c r="O20" s="84">
        <v>7828</v>
      </c>
      <c r="P20" s="84">
        <v>7828</v>
      </c>
      <c r="Q20" s="84">
        <v>7828</v>
      </c>
      <c r="R20" s="84">
        <v>7828</v>
      </c>
      <c r="S20" s="84">
        <v>7828</v>
      </c>
      <c r="T20" s="96">
        <v>1.148</v>
      </c>
      <c r="U20" s="86">
        <f>'Школы-основная'!W20</f>
        <v>0.934</v>
      </c>
      <c r="V20" s="87">
        <f t="shared" si="1"/>
        <v>2560</v>
      </c>
      <c r="W20" s="87">
        <f t="shared" si="2"/>
        <v>0</v>
      </c>
      <c r="X20" s="87">
        <f t="shared" si="3"/>
        <v>0</v>
      </c>
      <c r="Y20" s="87">
        <f t="shared" si="4"/>
        <v>0</v>
      </c>
      <c r="Z20" s="87">
        <f t="shared" si="5"/>
        <v>0</v>
      </c>
      <c r="AA20" s="87">
        <f t="shared" si="6"/>
        <v>0</v>
      </c>
      <c r="AB20" s="87">
        <f t="shared" si="7"/>
        <v>43.9</v>
      </c>
      <c r="AC20" s="87">
        <f t="shared" si="8"/>
        <v>0</v>
      </c>
      <c r="AD20" s="87">
        <f t="shared" si="0"/>
        <v>2603.9</v>
      </c>
      <c r="AE20" s="88"/>
      <c r="AF20" s="88"/>
    </row>
    <row r="21" spans="1:32" s="89" customFormat="1" ht="19.5" customHeight="1">
      <c r="A21" s="90">
        <v>15</v>
      </c>
      <c r="B21" s="97" t="s">
        <v>11</v>
      </c>
      <c r="C21" s="82">
        <v>5</v>
      </c>
      <c r="D21" s="91">
        <v>41</v>
      </c>
      <c r="E21" s="91"/>
      <c r="F21" s="91"/>
      <c r="G21" s="91">
        <v>1</v>
      </c>
      <c r="H21" s="91"/>
      <c r="I21" s="91"/>
      <c r="J21" s="91"/>
      <c r="K21" s="91">
        <v>1</v>
      </c>
      <c r="L21" s="84">
        <v>7828</v>
      </c>
      <c r="M21" s="84">
        <v>7828</v>
      </c>
      <c r="N21" s="84">
        <v>7828</v>
      </c>
      <c r="O21" s="84">
        <v>7828</v>
      </c>
      <c r="P21" s="84">
        <v>7828</v>
      </c>
      <c r="Q21" s="84">
        <v>7828</v>
      </c>
      <c r="R21" s="84">
        <v>7828</v>
      </c>
      <c r="S21" s="84">
        <v>7828</v>
      </c>
      <c r="T21" s="96">
        <v>3.571</v>
      </c>
      <c r="U21" s="86">
        <f>'Школы-основная'!W21</f>
        <v>0.423</v>
      </c>
      <c r="V21" s="87">
        <f t="shared" si="1"/>
        <v>484.8</v>
      </c>
      <c r="W21" s="87">
        <f t="shared" si="2"/>
        <v>0</v>
      </c>
      <c r="X21" s="87">
        <f t="shared" si="3"/>
        <v>0</v>
      </c>
      <c r="Y21" s="87">
        <f t="shared" si="4"/>
        <v>3.3</v>
      </c>
      <c r="Z21" s="87">
        <f t="shared" si="5"/>
        <v>0</v>
      </c>
      <c r="AA21" s="87">
        <f t="shared" si="6"/>
        <v>0</v>
      </c>
      <c r="AB21" s="87">
        <f t="shared" si="7"/>
        <v>0</v>
      </c>
      <c r="AC21" s="87">
        <f t="shared" si="8"/>
        <v>3.3</v>
      </c>
      <c r="AD21" s="87">
        <f t="shared" si="0"/>
        <v>491.40000000000003</v>
      </c>
      <c r="AE21" s="88"/>
      <c r="AF21" s="88"/>
    </row>
    <row r="22" spans="1:32" s="89" customFormat="1" ht="15.75">
      <c r="A22" s="90">
        <v>16</v>
      </c>
      <c r="B22" s="97" t="s">
        <v>12</v>
      </c>
      <c r="C22" s="82">
        <v>5</v>
      </c>
      <c r="D22" s="91">
        <v>195</v>
      </c>
      <c r="E22" s="91">
        <v>2</v>
      </c>
      <c r="F22" s="91"/>
      <c r="G22" s="91">
        <v>1</v>
      </c>
      <c r="H22" s="91">
        <v>1</v>
      </c>
      <c r="I22" s="91"/>
      <c r="J22" s="91">
        <v>1</v>
      </c>
      <c r="K22" s="91"/>
      <c r="L22" s="84">
        <v>7828</v>
      </c>
      <c r="M22" s="84">
        <v>7828</v>
      </c>
      <c r="N22" s="84">
        <v>7828</v>
      </c>
      <c r="O22" s="84">
        <v>7828</v>
      </c>
      <c r="P22" s="84">
        <v>7828</v>
      </c>
      <c r="Q22" s="84">
        <v>7828</v>
      </c>
      <c r="R22" s="84">
        <v>7828</v>
      </c>
      <c r="S22" s="84">
        <v>7828</v>
      </c>
      <c r="T22" s="96">
        <v>1.136</v>
      </c>
      <c r="U22" s="86">
        <f>'Школы-основная'!W22</f>
        <v>0.503</v>
      </c>
      <c r="V22" s="87">
        <f t="shared" si="1"/>
        <v>872.2</v>
      </c>
      <c r="W22" s="87">
        <f t="shared" si="2"/>
        <v>7.9</v>
      </c>
      <c r="X22" s="87">
        <f t="shared" si="3"/>
        <v>0</v>
      </c>
      <c r="Y22" s="87">
        <f t="shared" si="4"/>
        <v>3.9</v>
      </c>
      <c r="Z22" s="87">
        <f t="shared" si="5"/>
        <v>3.9</v>
      </c>
      <c r="AA22" s="87">
        <f t="shared" si="6"/>
        <v>0</v>
      </c>
      <c r="AB22" s="87">
        <f t="shared" si="7"/>
        <v>3.9</v>
      </c>
      <c r="AC22" s="87">
        <f t="shared" si="8"/>
        <v>0</v>
      </c>
      <c r="AD22" s="87">
        <f t="shared" si="0"/>
        <v>891.8</v>
      </c>
      <c r="AE22" s="88"/>
      <c r="AF22" s="88"/>
    </row>
    <row r="23" spans="1:32" s="89" customFormat="1" ht="15.75" customHeight="1">
      <c r="A23" s="90">
        <v>17</v>
      </c>
      <c r="B23" s="97" t="s">
        <v>13</v>
      </c>
      <c r="C23" s="82">
        <v>5</v>
      </c>
      <c r="D23" s="91">
        <v>70</v>
      </c>
      <c r="E23" s="91"/>
      <c r="F23" s="91"/>
      <c r="G23" s="91">
        <v>5</v>
      </c>
      <c r="H23" s="91">
        <v>1</v>
      </c>
      <c r="I23" s="91"/>
      <c r="J23" s="91">
        <v>1</v>
      </c>
      <c r="K23" s="91"/>
      <c r="L23" s="84">
        <v>7828</v>
      </c>
      <c r="M23" s="84">
        <v>7828</v>
      </c>
      <c r="N23" s="84">
        <v>7828</v>
      </c>
      <c r="O23" s="84">
        <v>7828</v>
      </c>
      <c r="P23" s="84">
        <v>7828</v>
      </c>
      <c r="Q23" s="84">
        <v>7828</v>
      </c>
      <c r="R23" s="84">
        <v>7828</v>
      </c>
      <c r="S23" s="84">
        <v>7828</v>
      </c>
      <c r="T23" s="96">
        <v>1.333</v>
      </c>
      <c r="U23" s="86">
        <f>'Школы-основная'!W23</f>
        <v>0.627</v>
      </c>
      <c r="V23" s="87">
        <f t="shared" si="1"/>
        <v>458</v>
      </c>
      <c r="W23" s="87">
        <f t="shared" si="2"/>
        <v>0</v>
      </c>
      <c r="X23" s="87">
        <f t="shared" si="3"/>
        <v>0</v>
      </c>
      <c r="Y23" s="87">
        <f t="shared" si="4"/>
        <v>24.5</v>
      </c>
      <c r="Z23" s="87">
        <f t="shared" si="5"/>
        <v>4.9</v>
      </c>
      <c r="AA23" s="87">
        <f t="shared" si="6"/>
        <v>0</v>
      </c>
      <c r="AB23" s="87">
        <f t="shared" si="7"/>
        <v>4.9</v>
      </c>
      <c r="AC23" s="87">
        <f t="shared" si="8"/>
        <v>0</v>
      </c>
      <c r="AD23" s="87">
        <f t="shared" si="0"/>
        <v>492.29999999999995</v>
      </c>
      <c r="AE23" s="88"/>
      <c r="AF23" s="88"/>
    </row>
    <row r="24" spans="1:32" s="89" customFormat="1" ht="19.5" customHeight="1">
      <c r="A24" s="90">
        <v>18</v>
      </c>
      <c r="B24" s="97" t="s">
        <v>14</v>
      </c>
      <c r="C24" s="82">
        <v>5</v>
      </c>
      <c r="D24" s="91">
        <v>12</v>
      </c>
      <c r="E24" s="98"/>
      <c r="F24" s="98"/>
      <c r="G24" s="98"/>
      <c r="H24" s="98"/>
      <c r="I24" s="98"/>
      <c r="J24" s="98"/>
      <c r="K24" s="98"/>
      <c r="L24" s="84">
        <v>7828</v>
      </c>
      <c r="M24" s="84">
        <v>7828</v>
      </c>
      <c r="N24" s="84">
        <v>7828</v>
      </c>
      <c r="O24" s="84">
        <v>7828</v>
      </c>
      <c r="P24" s="84">
        <v>7828</v>
      </c>
      <c r="Q24" s="84">
        <v>7828</v>
      </c>
      <c r="R24" s="84">
        <v>7828</v>
      </c>
      <c r="S24" s="84">
        <v>7828</v>
      </c>
      <c r="T24" s="96">
        <v>4.167</v>
      </c>
      <c r="U24" s="86">
        <f>'Школы-основная'!W24</f>
        <v>0.521</v>
      </c>
      <c r="V24" s="87">
        <f t="shared" si="1"/>
        <v>203.9</v>
      </c>
      <c r="W24" s="87">
        <f t="shared" si="2"/>
        <v>0</v>
      </c>
      <c r="X24" s="87">
        <f t="shared" si="3"/>
        <v>0</v>
      </c>
      <c r="Y24" s="87">
        <f t="shared" si="4"/>
        <v>0</v>
      </c>
      <c r="Z24" s="87">
        <f t="shared" si="5"/>
        <v>0</v>
      </c>
      <c r="AA24" s="87">
        <f t="shared" si="6"/>
        <v>0</v>
      </c>
      <c r="AB24" s="87">
        <f t="shared" si="7"/>
        <v>0</v>
      </c>
      <c r="AC24" s="87">
        <f t="shared" si="8"/>
        <v>0</v>
      </c>
      <c r="AD24" s="87">
        <f t="shared" si="0"/>
        <v>203.9</v>
      </c>
      <c r="AE24" s="88"/>
      <c r="AF24" s="88"/>
    </row>
    <row r="25" spans="1:32" s="89" customFormat="1" ht="15.75">
      <c r="A25" s="90">
        <v>19</v>
      </c>
      <c r="B25" s="97" t="s">
        <v>15</v>
      </c>
      <c r="C25" s="82">
        <v>5</v>
      </c>
      <c r="D25" s="91">
        <v>29</v>
      </c>
      <c r="E25" s="91"/>
      <c r="F25" s="91"/>
      <c r="G25" s="91">
        <v>3</v>
      </c>
      <c r="H25" s="91">
        <v>1</v>
      </c>
      <c r="I25" s="91"/>
      <c r="J25" s="91">
        <v>1</v>
      </c>
      <c r="K25" s="91"/>
      <c r="L25" s="84">
        <v>7828</v>
      </c>
      <c r="M25" s="84">
        <v>7828</v>
      </c>
      <c r="N25" s="84">
        <v>7828</v>
      </c>
      <c r="O25" s="84">
        <v>7828</v>
      </c>
      <c r="P25" s="84">
        <v>7828</v>
      </c>
      <c r="Q25" s="84">
        <v>7828</v>
      </c>
      <c r="R25" s="84">
        <v>7828</v>
      </c>
      <c r="S25" s="84">
        <v>7828</v>
      </c>
      <c r="T25" s="96">
        <v>2.344</v>
      </c>
      <c r="U25" s="86">
        <f>'Школы-основная'!W25</f>
        <v>0.54</v>
      </c>
      <c r="V25" s="87">
        <f t="shared" si="1"/>
        <v>287.3</v>
      </c>
      <c r="W25" s="87">
        <f t="shared" si="2"/>
        <v>0</v>
      </c>
      <c r="X25" s="87">
        <f t="shared" si="3"/>
        <v>0</v>
      </c>
      <c r="Y25" s="87">
        <f t="shared" si="4"/>
        <v>12.7</v>
      </c>
      <c r="Z25" s="87">
        <f t="shared" si="5"/>
        <v>4.2</v>
      </c>
      <c r="AA25" s="87">
        <f t="shared" si="6"/>
        <v>0</v>
      </c>
      <c r="AB25" s="87">
        <f t="shared" si="7"/>
        <v>4.2</v>
      </c>
      <c r="AC25" s="87">
        <f t="shared" si="8"/>
        <v>0</v>
      </c>
      <c r="AD25" s="87">
        <f t="shared" si="0"/>
        <v>308.4</v>
      </c>
      <c r="AE25" s="88"/>
      <c r="AF25" s="88"/>
    </row>
    <row r="26" spans="1:32" s="89" customFormat="1" ht="21" customHeight="1">
      <c r="A26" s="90">
        <v>20</v>
      </c>
      <c r="B26" s="97" t="s">
        <v>16</v>
      </c>
      <c r="C26" s="82">
        <v>5</v>
      </c>
      <c r="D26" s="91">
        <v>118</v>
      </c>
      <c r="E26" s="91"/>
      <c r="F26" s="91"/>
      <c r="G26" s="91">
        <v>1</v>
      </c>
      <c r="H26" s="91"/>
      <c r="I26" s="91"/>
      <c r="J26" s="91"/>
      <c r="K26" s="91">
        <v>2</v>
      </c>
      <c r="L26" s="84">
        <v>7828</v>
      </c>
      <c r="M26" s="84">
        <v>7828</v>
      </c>
      <c r="N26" s="84">
        <v>7828</v>
      </c>
      <c r="O26" s="84">
        <v>7828</v>
      </c>
      <c r="P26" s="84">
        <v>7828</v>
      </c>
      <c r="Q26" s="84">
        <v>7828</v>
      </c>
      <c r="R26" s="84">
        <v>7828</v>
      </c>
      <c r="S26" s="84">
        <v>7828</v>
      </c>
      <c r="T26" s="96">
        <v>1.261</v>
      </c>
      <c r="U26" s="86">
        <f>'Школы-основная'!W26</f>
        <v>0.615</v>
      </c>
      <c r="V26" s="87">
        <f t="shared" si="1"/>
        <v>716.3</v>
      </c>
      <c r="W26" s="87">
        <f t="shared" si="2"/>
        <v>0</v>
      </c>
      <c r="X26" s="87">
        <f t="shared" si="3"/>
        <v>0</v>
      </c>
      <c r="Y26" s="87">
        <f t="shared" si="4"/>
        <v>4.8</v>
      </c>
      <c r="Z26" s="87">
        <f t="shared" si="5"/>
        <v>0</v>
      </c>
      <c r="AA26" s="87">
        <f t="shared" si="6"/>
        <v>0</v>
      </c>
      <c r="AB26" s="87">
        <f t="shared" si="7"/>
        <v>0</v>
      </c>
      <c r="AC26" s="87">
        <f t="shared" si="8"/>
        <v>9.6</v>
      </c>
      <c r="AD26" s="87">
        <f t="shared" si="0"/>
        <v>730.6999999999999</v>
      </c>
      <c r="AE26" s="88"/>
      <c r="AF26" s="88"/>
    </row>
    <row r="27" spans="1:32" s="89" customFormat="1" ht="15.75">
      <c r="A27" s="90">
        <v>21</v>
      </c>
      <c r="B27" s="97" t="s">
        <v>17</v>
      </c>
      <c r="C27" s="82">
        <v>5</v>
      </c>
      <c r="D27" s="91">
        <v>204</v>
      </c>
      <c r="E27" s="91">
        <v>2</v>
      </c>
      <c r="F27" s="91"/>
      <c r="G27" s="91">
        <v>2</v>
      </c>
      <c r="H27" s="91"/>
      <c r="I27" s="91"/>
      <c r="J27" s="91">
        <v>1</v>
      </c>
      <c r="K27" s="91">
        <v>1</v>
      </c>
      <c r="L27" s="84">
        <v>7828</v>
      </c>
      <c r="M27" s="84">
        <v>7828</v>
      </c>
      <c r="N27" s="84">
        <v>7828</v>
      </c>
      <c r="O27" s="84">
        <v>7828</v>
      </c>
      <c r="P27" s="84">
        <v>7828</v>
      </c>
      <c r="Q27" s="84">
        <v>7828</v>
      </c>
      <c r="R27" s="84">
        <v>7828</v>
      </c>
      <c r="S27" s="84">
        <v>7828</v>
      </c>
      <c r="T27" s="96">
        <v>1</v>
      </c>
      <c r="U27" s="86">
        <f>'Школы-основная'!W27</f>
        <v>0.993</v>
      </c>
      <c r="V27" s="87">
        <f t="shared" si="1"/>
        <v>1585.7</v>
      </c>
      <c r="W27" s="87">
        <f t="shared" si="2"/>
        <v>15.5</v>
      </c>
      <c r="X27" s="87">
        <f t="shared" si="3"/>
        <v>0</v>
      </c>
      <c r="Y27" s="87">
        <f t="shared" si="4"/>
        <v>15.5</v>
      </c>
      <c r="Z27" s="87">
        <f t="shared" si="5"/>
        <v>0</v>
      </c>
      <c r="AA27" s="87">
        <f t="shared" si="6"/>
        <v>0</v>
      </c>
      <c r="AB27" s="87">
        <f t="shared" si="7"/>
        <v>7.8</v>
      </c>
      <c r="AC27" s="87">
        <f t="shared" si="8"/>
        <v>7.8</v>
      </c>
      <c r="AD27" s="87">
        <f t="shared" si="0"/>
        <v>1632.3</v>
      </c>
      <c r="AE27" s="88"/>
      <c r="AF27" s="88"/>
    </row>
    <row r="28" spans="1:32" s="89" customFormat="1" ht="18" customHeight="1">
      <c r="A28" s="90">
        <v>22</v>
      </c>
      <c r="B28" s="97" t="s">
        <v>18</v>
      </c>
      <c r="C28" s="82">
        <v>5</v>
      </c>
      <c r="D28" s="91">
        <v>28</v>
      </c>
      <c r="E28" s="91">
        <v>1</v>
      </c>
      <c r="F28" s="91">
        <v>2</v>
      </c>
      <c r="G28" s="91"/>
      <c r="H28" s="91"/>
      <c r="I28" s="91"/>
      <c r="J28" s="91"/>
      <c r="K28" s="91"/>
      <c r="L28" s="84">
        <v>7828</v>
      </c>
      <c r="M28" s="84">
        <v>7828</v>
      </c>
      <c r="N28" s="84">
        <v>7828</v>
      </c>
      <c r="O28" s="84">
        <v>7828</v>
      </c>
      <c r="P28" s="84">
        <v>7828</v>
      </c>
      <c r="Q28" s="84">
        <v>7828</v>
      </c>
      <c r="R28" s="84">
        <v>7828</v>
      </c>
      <c r="S28" s="84">
        <v>7828</v>
      </c>
      <c r="T28" s="96">
        <v>3.226</v>
      </c>
      <c r="U28" s="86">
        <f>'Школы-основная'!W28</f>
        <v>0.739</v>
      </c>
      <c r="V28" s="87">
        <f t="shared" si="1"/>
        <v>522.5</v>
      </c>
      <c r="W28" s="87">
        <f t="shared" si="2"/>
        <v>5.8</v>
      </c>
      <c r="X28" s="87">
        <f t="shared" si="3"/>
        <v>11.6</v>
      </c>
      <c r="Y28" s="87">
        <f t="shared" si="4"/>
        <v>0</v>
      </c>
      <c r="Z28" s="87">
        <f t="shared" si="5"/>
        <v>0</v>
      </c>
      <c r="AA28" s="87">
        <f t="shared" si="6"/>
        <v>0</v>
      </c>
      <c r="AB28" s="87">
        <f t="shared" si="7"/>
        <v>0</v>
      </c>
      <c r="AC28" s="87">
        <f t="shared" si="8"/>
        <v>0</v>
      </c>
      <c r="AD28" s="87">
        <f t="shared" si="0"/>
        <v>539.9</v>
      </c>
      <c r="AE28" s="88"/>
      <c r="AF28" s="88"/>
    </row>
    <row r="29" spans="1:32" s="89" customFormat="1" ht="15" customHeight="1">
      <c r="A29" s="90">
        <v>23</v>
      </c>
      <c r="B29" s="97" t="s">
        <v>19</v>
      </c>
      <c r="C29" s="82">
        <v>5</v>
      </c>
      <c r="D29" s="91">
        <v>122</v>
      </c>
      <c r="E29" s="91"/>
      <c r="F29" s="91">
        <v>1</v>
      </c>
      <c r="G29" s="91"/>
      <c r="H29" s="91">
        <v>1</v>
      </c>
      <c r="I29" s="91"/>
      <c r="J29" s="91">
        <v>3</v>
      </c>
      <c r="K29" s="91"/>
      <c r="L29" s="84">
        <v>7828</v>
      </c>
      <c r="M29" s="84">
        <v>7828</v>
      </c>
      <c r="N29" s="84">
        <v>7828</v>
      </c>
      <c r="O29" s="84">
        <v>7828</v>
      </c>
      <c r="P29" s="84">
        <v>7828</v>
      </c>
      <c r="Q29" s="84">
        <v>7828</v>
      </c>
      <c r="R29" s="84">
        <v>7828</v>
      </c>
      <c r="S29" s="84">
        <v>7828</v>
      </c>
      <c r="T29" s="96">
        <v>1.22</v>
      </c>
      <c r="U29" s="86">
        <f>'Школы-основная'!W29</f>
        <v>0.894</v>
      </c>
      <c r="V29" s="87">
        <f t="shared" si="1"/>
        <v>1041.6</v>
      </c>
      <c r="W29" s="87">
        <f t="shared" si="2"/>
        <v>0</v>
      </c>
      <c r="X29" s="87">
        <f t="shared" si="3"/>
        <v>7</v>
      </c>
      <c r="Y29" s="87">
        <f t="shared" si="4"/>
        <v>0</v>
      </c>
      <c r="Z29" s="87">
        <f t="shared" si="5"/>
        <v>7</v>
      </c>
      <c r="AA29" s="87">
        <f t="shared" si="6"/>
        <v>0</v>
      </c>
      <c r="AB29" s="87">
        <f t="shared" si="7"/>
        <v>21</v>
      </c>
      <c r="AC29" s="87">
        <f t="shared" si="8"/>
        <v>0</v>
      </c>
      <c r="AD29" s="87">
        <f t="shared" si="0"/>
        <v>1076.6</v>
      </c>
      <c r="AE29" s="88"/>
      <c r="AF29" s="88"/>
    </row>
    <row r="30" spans="1:32" s="89" customFormat="1" ht="18.75" customHeight="1">
      <c r="A30" s="90">
        <v>24</v>
      </c>
      <c r="B30" s="97" t="s">
        <v>20</v>
      </c>
      <c r="C30" s="82">
        <v>6</v>
      </c>
      <c r="D30" s="91">
        <v>32</v>
      </c>
      <c r="E30" s="91">
        <v>1</v>
      </c>
      <c r="F30" s="91"/>
      <c r="G30" s="91"/>
      <c r="H30" s="91"/>
      <c r="I30" s="91"/>
      <c r="J30" s="91"/>
      <c r="K30" s="91"/>
      <c r="L30" s="84">
        <v>7828</v>
      </c>
      <c r="M30" s="84">
        <v>7828</v>
      </c>
      <c r="N30" s="84">
        <v>7828</v>
      </c>
      <c r="O30" s="84">
        <v>7828</v>
      </c>
      <c r="P30" s="84">
        <v>7828</v>
      </c>
      <c r="Q30" s="84">
        <v>7828</v>
      </c>
      <c r="R30" s="84">
        <v>7828</v>
      </c>
      <c r="S30" s="84">
        <v>7828</v>
      </c>
      <c r="T30" s="96">
        <v>3.03</v>
      </c>
      <c r="U30" s="86">
        <f>'Школы-основная'!W30</f>
        <v>1.297</v>
      </c>
      <c r="V30" s="87">
        <f t="shared" si="1"/>
        <v>984.4</v>
      </c>
      <c r="W30" s="87">
        <f t="shared" si="2"/>
        <v>10.2</v>
      </c>
      <c r="X30" s="87">
        <f t="shared" si="3"/>
        <v>0</v>
      </c>
      <c r="Y30" s="87">
        <f t="shared" si="4"/>
        <v>0</v>
      </c>
      <c r="Z30" s="87">
        <f t="shared" si="5"/>
        <v>0</v>
      </c>
      <c r="AA30" s="87">
        <f t="shared" si="6"/>
        <v>0</v>
      </c>
      <c r="AB30" s="87">
        <f t="shared" si="7"/>
        <v>0</v>
      </c>
      <c r="AC30" s="87">
        <f t="shared" si="8"/>
        <v>0</v>
      </c>
      <c r="AD30" s="87">
        <f t="shared" si="0"/>
        <v>994.6</v>
      </c>
      <c r="AE30" s="88"/>
      <c r="AF30" s="88"/>
    </row>
    <row r="31" spans="1:32" s="89" customFormat="1" ht="15.75">
      <c r="A31" s="90">
        <v>25</v>
      </c>
      <c r="B31" s="97" t="s">
        <v>21</v>
      </c>
      <c r="C31" s="82">
        <v>5</v>
      </c>
      <c r="D31" s="91">
        <v>14</v>
      </c>
      <c r="E31" s="91"/>
      <c r="F31" s="91"/>
      <c r="G31" s="91"/>
      <c r="H31" s="91"/>
      <c r="I31" s="91"/>
      <c r="J31" s="91"/>
      <c r="K31" s="91"/>
      <c r="L31" s="84">
        <v>7828</v>
      </c>
      <c r="M31" s="84">
        <v>7828</v>
      </c>
      <c r="N31" s="84">
        <v>7828</v>
      </c>
      <c r="O31" s="84">
        <v>7828</v>
      </c>
      <c r="P31" s="84">
        <v>7828</v>
      </c>
      <c r="Q31" s="84">
        <v>7828</v>
      </c>
      <c r="R31" s="84">
        <v>7828</v>
      </c>
      <c r="S31" s="84">
        <v>7828</v>
      </c>
      <c r="T31" s="96">
        <v>3.571</v>
      </c>
      <c r="U31" s="86">
        <f>'Школы-основная'!W31</f>
        <v>0.614</v>
      </c>
      <c r="V31" s="87">
        <f t="shared" si="1"/>
        <v>240.3</v>
      </c>
      <c r="W31" s="87">
        <f t="shared" si="2"/>
        <v>0</v>
      </c>
      <c r="X31" s="87">
        <f t="shared" si="3"/>
        <v>0</v>
      </c>
      <c r="Y31" s="87">
        <f t="shared" si="4"/>
        <v>0</v>
      </c>
      <c r="Z31" s="87">
        <f t="shared" si="5"/>
        <v>0</v>
      </c>
      <c r="AA31" s="87">
        <f t="shared" si="6"/>
        <v>0</v>
      </c>
      <c r="AB31" s="87">
        <f t="shared" si="7"/>
        <v>0</v>
      </c>
      <c r="AC31" s="87">
        <f t="shared" si="8"/>
        <v>0</v>
      </c>
      <c r="AD31" s="87">
        <f t="shared" si="0"/>
        <v>240.3</v>
      </c>
      <c r="AE31" s="88"/>
      <c r="AF31" s="88"/>
    </row>
    <row r="32" spans="1:32" s="89" customFormat="1" ht="15.75">
      <c r="A32" s="90">
        <v>26</v>
      </c>
      <c r="B32" s="97" t="s">
        <v>22</v>
      </c>
      <c r="C32" s="82">
        <v>6</v>
      </c>
      <c r="D32" s="91">
        <v>13</v>
      </c>
      <c r="E32" s="91"/>
      <c r="F32" s="91"/>
      <c r="G32" s="91"/>
      <c r="H32" s="91"/>
      <c r="I32" s="91"/>
      <c r="J32" s="91"/>
      <c r="K32" s="91"/>
      <c r="L32" s="84">
        <v>7828</v>
      </c>
      <c r="M32" s="84">
        <v>7828</v>
      </c>
      <c r="N32" s="84">
        <v>7828</v>
      </c>
      <c r="O32" s="84">
        <v>7828</v>
      </c>
      <c r="P32" s="84">
        <v>7828</v>
      </c>
      <c r="Q32" s="84">
        <v>7828</v>
      </c>
      <c r="R32" s="84">
        <v>7828</v>
      </c>
      <c r="S32" s="84">
        <v>7828</v>
      </c>
      <c r="T32" s="96">
        <v>3.846</v>
      </c>
      <c r="U32" s="86">
        <f>'Школы-основная'!W32</f>
        <v>1.039</v>
      </c>
      <c r="V32" s="87">
        <f t="shared" si="1"/>
        <v>406.6</v>
      </c>
      <c r="W32" s="87">
        <f t="shared" si="2"/>
        <v>0</v>
      </c>
      <c r="X32" s="87">
        <f t="shared" si="3"/>
        <v>0</v>
      </c>
      <c r="Y32" s="87">
        <f t="shared" si="4"/>
        <v>0</v>
      </c>
      <c r="Z32" s="87">
        <f t="shared" si="5"/>
        <v>0</v>
      </c>
      <c r="AA32" s="87">
        <f t="shared" si="6"/>
        <v>0</v>
      </c>
      <c r="AB32" s="87">
        <f t="shared" si="7"/>
        <v>0</v>
      </c>
      <c r="AC32" s="87">
        <f t="shared" si="8"/>
        <v>0</v>
      </c>
      <c r="AD32" s="87">
        <f t="shared" si="0"/>
        <v>406.6</v>
      </c>
      <c r="AE32" s="88"/>
      <c r="AF32" s="88"/>
    </row>
    <row r="33" spans="1:32" s="89" customFormat="1" ht="18" customHeight="1">
      <c r="A33" s="90">
        <v>27</v>
      </c>
      <c r="B33" s="97" t="s">
        <v>23</v>
      </c>
      <c r="C33" s="82">
        <v>5</v>
      </c>
      <c r="D33" s="91">
        <v>45</v>
      </c>
      <c r="E33" s="91"/>
      <c r="F33" s="91"/>
      <c r="G33" s="91"/>
      <c r="H33" s="91"/>
      <c r="I33" s="91"/>
      <c r="J33" s="91">
        <v>1</v>
      </c>
      <c r="K33" s="91"/>
      <c r="L33" s="84">
        <v>7828</v>
      </c>
      <c r="M33" s="84">
        <v>7828</v>
      </c>
      <c r="N33" s="84">
        <v>7828</v>
      </c>
      <c r="O33" s="84">
        <v>7828</v>
      </c>
      <c r="P33" s="84">
        <v>7828</v>
      </c>
      <c r="Q33" s="84">
        <v>7828</v>
      </c>
      <c r="R33" s="84">
        <v>7828</v>
      </c>
      <c r="S33" s="84">
        <v>7828</v>
      </c>
      <c r="T33" s="96">
        <v>2.222</v>
      </c>
      <c r="U33" s="86">
        <f>'Школы-основная'!W33</f>
        <v>0.789</v>
      </c>
      <c r="V33" s="87">
        <f t="shared" si="1"/>
        <v>617.6</v>
      </c>
      <c r="W33" s="87">
        <f t="shared" si="2"/>
        <v>0</v>
      </c>
      <c r="X33" s="87">
        <f t="shared" si="3"/>
        <v>0</v>
      </c>
      <c r="Y33" s="87">
        <f t="shared" si="4"/>
        <v>0</v>
      </c>
      <c r="Z33" s="87">
        <f t="shared" si="5"/>
        <v>0</v>
      </c>
      <c r="AA33" s="87">
        <f t="shared" si="6"/>
        <v>0</v>
      </c>
      <c r="AB33" s="87">
        <f t="shared" si="7"/>
        <v>6.2</v>
      </c>
      <c r="AC33" s="87">
        <f t="shared" si="8"/>
        <v>0</v>
      </c>
      <c r="AD33" s="87">
        <f t="shared" si="0"/>
        <v>623.8000000000001</v>
      </c>
      <c r="AE33" s="88"/>
      <c r="AF33" s="88"/>
    </row>
    <row r="34" spans="1:32" s="89" customFormat="1" ht="24" customHeight="1">
      <c r="A34" s="90">
        <v>28</v>
      </c>
      <c r="B34" s="97" t="s">
        <v>24</v>
      </c>
      <c r="C34" s="82">
        <v>5</v>
      </c>
      <c r="D34" s="91">
        <v>55</v>
      </c>
      <c r="E34" s="91"/>
      <c r="F34" s="91"/>
      <c r="G34" s="91"/>
      <c r="H34" s="91"/>
      <c r="I34" s="91"/>
      <c r="J34" s="91"/>
      <c r="K34" s="91"/>
      <c r="L34" s="84">
        <v>7828</v>
      </c>
      <c r="M34" s="84">
        <v>7828</v>
      </c>
      <c r="N34" s="84">
        <v>7828</v>
      </c>
      <c r="O34" s="84">
        <v>7828</v>
      </c>
      <c r="P34" s="84">
        <v>7828</v>
      </c>
      <c r="Q34" s="84">
        <v>7828</v>
      </c>
      <c r="R34" s="84">
        <v>7828</v>
      </c>
      <c r="S34" s="84">
        <v>7828</v>
      </c>
      <c r="T34" s="96">
        <v>2.632</v>
      </c>
      <c r="U34" s="86">
        <f>'Школы-основная'!W34</f>
        <v>0.89</v>
      </c>
      <c r="V34" s="87">
        <f t="shared" si="1"/>
        <v>1008.5</v>
      </c>
      <c r="W34" s="87">
        <f t="shared" si="2"/>
        <v>0</v>
      </c>
      <c r="X34" s="87">
        <f t="shared" si="3"/>
        <v>0</v>
      </c>
      <c r="Y34" s="87">
        <f t="shared" si="4"/>
        <v>0</v>
      </c>
      <c r="Z34" s="87">
        <f t="shared" si="5"/>
        <v>0</v>
      </c>
      <c r="AA34" s="87">
        <f t="shared" si="6"/>
        <v>0</v>
      </c>
      <c r="AB34" s="87">
        <f t="shared" si="7"/>
        <v>0</v>
      </c>
      <c r="AC34" s="87">
        <f t="shared" si="8"/>
        <v>0</v>
      </c>
      <c r="AD34" s="87">
        <f t="shared" si="0"/>
        <v>1008.5</v>
      </c>
      <c r="AE34" s="88"/>
      <c r="AF34" s="88"/>
    </row>
    <row r="35" spans="1:32" s="89" customFormat="1" ht="18" customHeight="1">
      <c r="A35" s="90">
        <v>29</v>
      </c>
      <c r="B35" s="97" t="s">
        <v>25</v>
      </c>
      <c r="C35" s="82">
        <v>5</v>
      </c>
      <c r="D35" s="91">
        <v>20</v>
      </c>
      <c r="E35" s="91"/>
      <c r="F35" s="91"/>
      <c r="G35" s="91">
        <v>1</v>
      </c>
      <c r="H35" s="91"/>
      <c r="I35" s="91"/>
      <c r="J35" s="91"/>
      <c r="K35" s="91"/>
      <c r="L35" s="84">
        <v>7828</v>
      </c>
      <c r="M35" s="84">
        <v>7828</v>
      </c>
      <c r="N35" s="84">
        <v>7828</v>
      </c>
      <c r="O35" s="84">
        <v>7828</v>
      </c>
      <c r="P35" s="84">
        <v>7828</v>
      </c>
      <c r="Q35" s="84">
        <v>7828</v>
      </c>
      <c r="R35" s="84">
        <v>7828</v>
      </c>
      <c r="S35" s="84">
        <v>7828</v>
      </c>
      <c r="T35" s="96">
        <v>2.381</v>
      </c>
      <c r="U35" s="86">
        <f>'Школы-основная'!W35</f>
        <v>0.643</v>
      </c>
      <c r="V35" s="87">
        <f t="shared" si="1"/>
        <v>239.7</v>
      </c>
      <c r="W35" s="87">
        <f t="shared" si="2"/>
        <v>0</v>
      </c>
      <c r="X35" s="87">
        <f t="shared" si="3"/>
        <v>0</v>
      </c>
      <c r="Y35" s="87">
        <f t="shared" si="4"/>
        <v>5</v>
      </c>
      <c r="Z35" s="87">
        <f t="shared" si="5"/>
        <v>0</v>
      </c>
      <c r="AA35" s="87">
        <f t="shared" si="6"/>
        <v>0</v>
      </c>
      <c r="AB35" s="87">
        <f t="shared" si="7"/>
        <v>0</v>
      </c>
      <c r="AC35" s="87">
        <f t="shared" si="8"/>
        <v>0</v>
      </c>
      <c r="AD35" s="87">
        <f t="shared" si="0"/>
        <v>244.7</v>
      </c>
      <c r="AE35" s="88"/>
      <c r="AF35" s="88"/>
    </row>
    <row r="36" spans="1:32" s="89" customFormat="1" ht="18.75" customHeight="1">
      <c r="A36" s="90">
        <v>30</v>
      </c>
      <c r="B36" s="97" t="s">
        <v>26</v>
      </c>
      <c r="C36" s="82">
        <v>6</v>
      </c>
      <c r="D36" s="91">
        <v>33</v>
      </c>
      <c r="E36" s="91"/>
      <c r="F36" s="91"/>
      <c r="G36" s="91"/>
      <c r="H36" s="91"/>
      <c r="I36" s="91"/>
      <c r="J36" s="91"/>
      <c r="K36" s="91"/>
      <c r="L36" s="84">
        <v>7828</v>
      </c>
      <c r="M36" s="84">
        <v>7828</v>
      </c>
      <c r="N36" s="84">
        <v>7828</v>
      </c>
      <c r="O36" s="84">
        <v>7828</v>
      </c>
      <c r="P36" s="84">
        <v>7828</v>
      </c>
      <c r="Q36" s="84">
        <v>7828</v>
      </c>
      <c r="R36" s="84">
        <v>7828</v>
      </c>
      <c r="S36" s="84">
        <v>7828</v>
      </c>
      <c r="T36" s="96">
        <v>3.03</v>
      </c>
      <c r="U36" s="86">
        <f>'Школы-основная'!W36</f>
        <v>0.656</v>
      </c>
      <c r="V36" s="87">
        <f t="shared" si="1"/>
        <v>513.5</v>
      </c>
      <c r="W36" s="87">
        <f t="shared" si="2"/>
        <v>0</v>
      </c>
      <c r="X36" s="87">
        <f t="shared" si="3"/>
        <v>0</v>
      </c>
      <c r="Y36" s="87">
        <f t="shared" si="4"/>
        <v>0</v>
      </c>
      <c r="Z36" s="87">
        <f t="shared" si="5"/>
        <v>0</v>
      </c>
      <c r="AA36" s="87">
        <f t="shared" si="6"/>
        <v>0</v>
      </c>
      <c r="AB36" s="87">
        <f t="shared" si="7"/>
        <v>0</v>
      </c>
      <c r="AC36" s="87">
        <f t="shared" si="8"/>
        <v>0</v>
      </c>
      <c r="AD36" s="87">
        <f t="shared" si="0"/>
        <v>513.5</v>
      </c>
      <c r="AE36" s="88"/>
      <c r="AF36" s="88"/>
    </row>
    <row r="37" spans="1:32" s="89" customFormat="1" ht="32.25" customHeight="1">
      <c r="A37" s="90">
        <v>31</v>
      </c>
      <c r="B37" s="97" t="s">
        <v>27</v>
      </c>
      <c r="C37" s="82">
        <v>6</v>
      </c>
      <c r="D37" s="91">
        <v>20</v>
      </c>
      <c r="E37" s="91"/>
      <c r="F37" s="91"/>
      <c r="G37" s="91"/>
      <c r="H37" s="91"/>
      <c r="I37" s="91"/>
      <c r="J37" s="91"/>
      <c r="K37" s="91"/>
      <c r="L37" s="84">
        <v>7828</v>
      </c>
      <c r="M37" s="84">
        <v>7828</v>
      </c>
      <c r="N37" s="84">
        <v>7828</v>
      </c>
      <c r="O37" s="84">
        <v>7828</v>
      </c>
      <c r="P37" s="84">
        <v>7828</v>
      </c>
      <c r="Q37" s="84">
        <v>7828</v>
      </c>
      <c r="R37" s="84">
        <v>7828</v>
      </c>
      <c r="S37" s="84">
        <v>7828</v>
      </c>
      <c r="T37" s="96">
        <v>2.5</v>
      </c>
      <c r="U37" s="86">
        <f>'Школы-основная'!W37</f>
        <v>0.792</v>
      </c>
      <c r="V37" s="87">
        <f t="shared" si="1"/>
        <v>310</v>
      </c>
      <c r="W37" s="87">
        <f t="shared" si="2"/>
        <v>0</v>
      </c>
      <c r="X37" s="87">
        <f t="shared" si="3"/>
        <v>0</v>
      </c>
      <c r="Y37" s="87">
        <f t="shared" si="4"/>
        <v>0</v>
      </c>
      <c r="Z37" s="87">
        <f t="shared" si="5"/>
        <v>0</v>
      </c>
      <c r="AA37" s="87">
        <f t="shared" si="6"/>
        <v>0</v>
      </c>
      <c r="AB37" s="87">
        <f t="shared" si="7"/>
        <v>0</v>
      </c>
      <c r="AC37" s="87">
        <f t="shared" si="8"/>
        <v>0</v>
      </c>
      <c r="AD37" s="87">
        <f t="shared" si="0"/>
        <v>310</v>
      </c>
      <c r="AE37" s="88"/>
      <c r="AF37" s="88"/>
    </row>
    <row r="38" spans="1:32" s="89" customFormat="1" ht="31.5">
      <c r="A38" s="90">
        <v>32</v>
      </c>
      <c r="B38" s="97" t="s">
        <v>28</v>
      </c>
      <c r="C38" s="82">
        <v>5</v>
      </c>
      <c r="D38" s="91">
        <v>47</v>
      </c>
      <c r="E38" s="91"/>
      <c r="F38" s="91"/>
      <c r="G38" s="91"/>
      <c r="H38" s="91"/>
      <c r="I38" s="91"/>
      <c r="J38" s="91"/>
      <c r="K38" s="91"/>
      <c r="L38" s="84">
        <v>7828</v>
      </c>
      <c r="M38" s="84">
        <v>7828</v>
      </c>
      <c r="N38" s="84">
        <v>7828</v>
      </c>
      <c r="O38" s="84">
        <v>7828</v>
      </c>
      <c r="P38" s="84">
        <v>7828</v>
      </c>
      <c r="Q38" s="84">
        <v>7828</v>
      </c>
      <c r="R38" s="84">
        <v>7828</v>
      </c>
      <c r="S38" s="84">
        <v>7828</v>
      </c>
      <c r="T38" s="96">
        <v>2.128</v>
      </c>
      <c r="U38" s="86">
        <f>'Школы-основная'!W38</f>
        <v>0.775</v>
      </c>
      <c r="V38" s="87">
        <f t="shared" si="1"/>
        <v>606.8</v>
      </c>
      <c r="W38" s="87">
        <f t="shared" si="2"/>
        <v>0</v>
      </c>
      <c r="X38" s="87">
        <f t="shared" si="3"/>
        <v>0</v>
      </c>
      <c r="Y38" s="87">
        <f t="shared" si="4"/>
        <v>0</v>
      </c>
      <c r="Z38" s="87">
        <f t="shared" si="5"/>
        <v>0</v>
      </c>
      <c r="AA38" s="87">
        <f t="shared" si="6"/>
        <v>0</v>
      </c>
      <c r="AB38" s="87">
        <f t="shared" si="7"/>
        <v>0</v>
      </c>
      <c r="AC38" s="87">
        <f t="shared" si="8"/>
        <v>0</v>
      </c>
      <c r="AD38" s="87">
        <f t="shared" si="0"/>
        <v>606.8</v>
      </c>
      <c r="AE38" s="88"/>
      <c r="AF38" s="88"/>
    </row>
    <row r="39" spans="1:32" s="89" customFormat="1" ht="15.75">
      <c r="A39" s="90">
        <v>33</v>
      </c>
      <c r="B39" s="97" t="s">
        <v>29</v>
      </c>
      <c r="C39" s="82">
        <v>5</v>
      </c>
      <c r="D39" s="91">
        <v>33</v>
      </c>
      <c r="E39" s="91"/>
      <c r="F39" s="91"/>
      <c r="G39" s="91">
        <v>1</v>
      </c>
      <c r="H39" s="91"/>
      <c r="I39" s="91"/>
      <c r="J39" s="91">
        <v>2</v>
      </c>
      <c r="K39" s="91"/>
      <c r="L39" s="84">
        <v>7828</v>
      </c>
      <c r="M39" s="84">
        <v>7828</v>
      </c>
      <c r="N39" s="84">
        <v>7828</v>
      </c>
      <c r="O39" s="84">
        <v>7828</v>
      </c>
      <c r="P39" s="84">
        <v>7828</v>
      </c>
      <c r="Q39" s="84">
        <v>7828</v>
      </c>
      <c r="R39" s="84">
        <v>7828</v>
      </c>
      <c r="S39" s="84">
        <v>7828</v>
      </c>
      <c r="T39" s="96">
        <v>2.941</v>
      </c>
      <c r="U39" s="86">
        <f>'Школы-основная'!W39</f>
        <v>1.043</v>
      </c>
      <c r="V39" s="87">
        <f t="shared" si="1"/>
        <v>792.4</v>
      </c>
      <c r="W39" s="87">
        <f t="shared" si="2"/>
        <v>0</v>
      </c>
      <c r="X39" s="87">
        <f t="shared" si="3"/>
        <v>0</v>
      </c>
      <c r="Y39" s="87">
        <f t="shared" si="4"/>
        <v>8.2</v>
      </c>
      <c r="Z39" s="87">
        <f t="shared" si="5"/>
        <v>0</v>
      </c>
      <c r="AA39" s="87">
        <f t="shared" si="6"/>
        <v>0</v>
      </c>
      <c r="AB39" s="87">
        <f t="shared" si="7"/>
        <v>16.3</v>
      </c>
      <c r="AC39" s="87">
        <f t="shared" si="8"/>
        <v>0</v>
      </c>
      <c r="AD39" s="87">
        <f t="shared" si="0"/>
        <v>816.9</v>
      </c>
      <c r="AE39" s="88"/>
      <c r="AF39" s="88"/>
    </row>
    <row r="40" spans="1:32" s="89" customFormat="1" ht="31.5">
      <c r="A40" s="90">
        <v>34</v>
      </c>
      <c r="B40" s="97" t="s">
        <v>30</v>
      </c>
      <c r="C40" s="82">
        <v>6</v>
      </c>
      <c r="D40" s="91">
        <v>16</v>
      </c>
      <c r="E40" s="91"/>
      <c r="F40" s="91"/>
      <c r="G40" s="91"/>
      <c r="H40" s="91"/>
      <c r="I40" s="91"/>
      <c r="J40" s="91">
        <v>1</v>
      </c>
      <c r="K40" s="91"/>
      <c r="L40" s="84">
        <v>7828</v>
      </c>
      <c r="M40" s="84">
        <v>7828</v>
      </c>
      <c r="N40" s="84">
        <v>7828</v>
      </c>
      <c r="O40" s="84">
        <v>7828</v>
      </c>
      <c r="P40" s="84">
        <v>7828</v>
      </c>
      <c r="Q40" s="84">
        <v>7828</v>
      </c>
      <c r="R40" s="84">
        <v>7828</v>
      </c>
      <c r="S40" s="84">
        <v>7828</v>
      </c>
      <c r="T40" s="96">
        <v>3.125</v>
      </c>
      <c r="U40" s="86">
        <f>'Школы-основная'!W40</f>
        <v>0.587</v>
      </c>
      <c r="V40" s="87">
        <f t="shared" si="1"/>
        <v>229.8</v>
      </c>
      <c r="W40" s="87">
        <f t="shared" si="2"/>
        <v>0</v>
      </c>
      <c r="X40" s="87">
        <f t="shared" si="3"/>
        <v>0</v>
      </c>
      <c r="Y40" s="87">
        <f t="shared" si="4"/>
        <v>0</v>
      </c>
      <c r="Z40" s="87">
        <f t="shared" si="5"/>
        <v>0</v>
      </c>
      <c r="AA40" s="87">
        <f t="shared" si="6"/>
        <v>0</v>
      </c>
      <c r="AB40" s="87">
        <f t="shared" si="7"/>
        <v>4.6</v>
      </c>
      <c r="AC40" s="87">
        <f t="shared" si="8"/>
        <v>0</v>
      </c>
      <c r="AD40" s="87">
        <f t="shared" si="0"/>
        <v>234.4</v>
      </c>
      <c r="AE40" s="88"/>
      <c r="AF40" s="88"/>
    </row>
    <row r="41" spans="1:32" s="89" customFormat="1" ht="18.75" customHeight="1">
      <c r="A41" s="90">
        <v>35</v>
      </c>
      <c r="B41" s="97" t="s">
        <v>31</v>
      </c>
      <c r="C41" s="82">
        <v>5</v>
      </c>
      <c r="D41" s="91">
        <v>84</v>
      </c>
      <c r="E41" s="91"/>
      <c r="F41" s="91"/>
      <c r="G41" s="91">
        <v>5</v>
      </c>
      <c r="H41" s="91"/>
      <c r="I41" s="91"/>
      <c r="J41" s="91"/>
      <c r="K41" s="91">
        <v>2</v>
      </c>
      <c r="L41" s="84">
        <v>7828</v>
      </c>
      <c r="M41" s="84">
        <v>7828</v>
      </c>
      <c r="N41" s="84">
        <v>7828</v>
      </c>
      <c r="O41" s="84">
        <v>7828</v>
      </c>
      <c r="P41" s="84">
        <v>7828</v>
      </c>
      <c r="Q41" s="84">
        <v>7828</v>
      </c>
      <c r="R41" s="84">
        <v>7828</v>
      </c>
      <c r="S41" s="84">
        <v>7828</v>
      </c>
      <c r="T41" s="96">
        <v>1.404</v>
      </c>
      <c r="U41" s="86">
        <f>'Школы-основная'!W41</f>
        <v>0.61</v>
      </c>
      <c r="V41" s="87">
        <f t="shared" si="1"/>
        <v>563.2</v>
      </c>
      <c r="W41" s="87">
        <f t="shared" si="2"/>
        <v>0</v>
      </c>
      <c r="X41" s="87">
        <f t="shared" si="3"/>
        <v>0</v>
      </c>
      <c r="Y41" s="87">
        <f t="shared" si="4"/>
        <v>23.9</v>
      </c>
      <c r="Z41" s="87">
        <f t="shared" si="5"/>
        <v>0</v>
      </c>
      <c r="AA41" s="87">
        <f t="shared" si="6"/>
        <v>0</v>
      </c>
      <c r="AB41" s="87">
        <f t="shared" si="7"/>
        <v>0</v>
      </c>
      <c r="AC41" s="87">
        <f t="shared" si="8"/>
        <v>9.6</v>
      </c>
      <c r="AD41" s="87">
        <f t="shared" si="0"/>
        <v>596.7</v>
      </c>
      <c r="AE41" s="88"/>
      <c r="AF41" s="88"/>
    </row>
    <row r="42" spans="1:32" s="89" customFormat="1" ht="22.5" customHeight="1">
      <c r="A42" s="90">
        <v>36</v>
      </c>
      <c r="B42" s="97" t="s">
        <v>32</v>
      </c>
      <c r="C42" s="82">
        <v>5</v>
      </c>
      <c r="D42" s="91">
        <v>112</v>
      </c>
      <c r="E42" s="91"/>
      <c r="F42" s="91"/>
      <c r="G42" s="91">
        <v>2</v>
      </c>
      <c r="H42" s="91"/>
      <c r="I42" s="91"/>
      <c r="J42" s="91"/>
      <c r="K42" s="91"/>
      <c r="L42" s="84">
        <v>7828</v>
      </c>
      <c r="M42" s="84">
        <v>7828</v>
      </c>
      <c r="N42" s="84">
        <v>7828</v>
      </c>
      <c r="O42" s="84">
        <v>7828</v>
      </c>
      <c r="P42" s="84">
        <v>7828</v>
      </c>
      <c r="Q42" s="84">
        <v>7828</v>
      </c>
      <c r="R42" s="84">
        <v>7828</v>
      </c>
      <c r="S42" s="84">
        <v>7828</v>
      </c>
      <c r="T42" s="96">
        <v>1.535</v>
      </c>
      <c r="U42" s="86">
        <f>'Школы-основная'!W42</f>
        <v>0.95</v>
      </c>
      <c r="V42" s="87">
        <f t="shared" si="1"/>
        <v>1278.5</v>
      </c>
      <c r="W42" s="87">
        <f t="shared" si="2"/>
        <v>0</v>
      </c>
      <c r="X42" s="87">
        <f t="shared" si="3"/>
        <v>0</v>
      </c>
      <c r="Y42" s="87">
        <f t="shared" si="4"/>
        <v>14.9</v>
      </c>
      <c r="Z42" s="87">
        <f t="shared" si="5"/>
        <v>0</v>
      </c>
      <c r="AA42" s="87">
        <f t="shared" si="6"/>
        <v>0</v>
      </c>
      <c r="AB42" s="87">
        <f t="shared" si="7"/>
        <v>0</v>
      </c>
      <c r="AC42" s="87">
        <f t="shared" si="8"/>
        <v>0</v>
      </c>
      <c r="AD42" s="87">
        <f t="shared" si="0"/>
        <v>1293.4</v>
      </c>
      <c r="AE42" s="88"/>
      <c r="AF42" s="88"/>
    </row>
    <row r="43" spans="1:32" s="89" customFormat="1" ht="29.25" customHeight="1">
      <c r="A43" s="90">
        <v>37</v>
      </c>
      <c r="B43" s="97" t="s">
        <v>33</v>
      </c>
      <c r="C43" s="82">
        <v>5</v>
      </c>
      <c r="D43" s="91">
        <v>75</v>
      </c>
      <c r="E43" s="91">
        <v>2</v>
      </c>
      <c r="F43" s="91"/>
      <c r="G43" s="91">
        <v>1</v>
      </c>
      <c r="H43" s="91"/>
      <c r="I43" s="91"/>
      <c r="J43" s="91">
        <v>1</v>
      </c>
      <c r="K43" s="91"/>
      <c r="L43" s="84">
        <v>7828</v>
      </c>
      <c r="M43" s="84">
        <v>7828</v>
      </c>
      <c r="N43" s="84">
        <v>7828</v>
      </c>
      <c r="O43" s="84">
        <v>7828</v>
      </c>
      <c r="P43" s="84">
        <v>7828</v>
      </c>
      <c r="Q43" s="84">
        <v>7828</v>
      </c>
      <c r="R43" s="84">
        <v>7828</v>
      </c>
      <c r="S43" s="84">
        <v>7828</v>
      </c>
      <c r="T43" s="96">
        <v>1.282</v>
      </c>
      <c r="U43" s="86">
        <f>'Школы-основная'!W43</f>
        <v>1.257</v>
      </c>
      <c r="V43" s="87">
        <f t="shared" si="1"/>
        <v>946.1</v>
      </c>
      <c r="W43" s="87">
        <f t="shared" si="2"/>
        <v>19.7</v>
      </c>
      <c r="X43" s="87">
        <f t="shared" si="3"/>
        <v>0</v>
      </c>
      <c r="Y43" s="87">
        <f t="shared" si="4"/>
        <v>9.8</v>
      </c>
      <c r="Z43" s="87">
        <f t="shared" si="5"/>
        <v>0</v>
      </c>
      <c r="AA43" s="87">
        <f t="shared" si="6"/>
        <v>0</v>
      </c>
      <c r="AB43" s="87">
        <f t="shared" si="7"/>
        <v>9.8</v>
      </c>
      <c r="AC43" s="87">
        <f t="shared" si="8"/>
        <v>0</v>
      </c>
      <c r="AD43" s="87">
        <f t="shared" si="0"/>
        <v>985.4</v>
      </c>
      <c r="AE43" s="88"/>
      <c r="AF43" s="88"/>
    </row>
    <row r="44" spans="1:32" s="89" customFormat="1" ht="29.25" customHeight="1">
      <c r="A44" s="90">
        <v>38</v>
      </c>
      <c r="B44" s="97" t="s">
        <v>34</v>
      </c>
      <c r="C44" s="82">
        <v>6</v>
      </c>
      <c r="D44" s="91">
        <v>34</v>
      </c>
      <c r="E44" s="91"/>
      <c r="F44" s="91"/>
      <c r="G44" s="91">
        <v>5</v>
      </c>
      <c r="H44" s="91"/>
      <c r="I44" s="91"/>
      <c r="J44" s="91"/>
      <c r="K44" s="91"/>
      <c r="L44" s="84">
        <v>7828</v>
      </c>
      <c r="M44" s="84">
        <v>7828</v>
      </c>
      <c r="N44" s="84">
        <v>7828</v>
      </c>
      <c r="O44" s="84">
        <v>7828</v>
      </c>
      <c r="P44" s="84">
        <v>7828</v>
      </c>
      <c r="Q44" s="84">
        <v>7828</v>
      </c>
      <c r="R44" s="84">
        <v>7828</v>
      </c>
      <c r="S44" s="84">
        <v>7828</v>
      </c>
      <c r="T44" s="96">
        <v>2.564</v>
      </c>
      <c r="U44" s="86">
        <f>'Школы-основная'!W44</f>
        <v>0.525</v>
      </c>
      <c r="V44" s="87">
        <f t="shared" si="1"/>
        <v>358.3</v>
      </c>
      <c r="W44" s="87">
        <f t="shared" si="2"/>
        <v>0</v>
      </c>
      <c r="X44" s="87">
        <f t="shared" si="3"/>
        <v>0</v>
      </c>
      <c r="Y44" s="87">
        <f t="shared" si="4"/>
        <v>20.5</v>
      </c>
      <c r="Z44" s="87">
        <f t="shared" si="5"/>
        <v>0</v>
      </c>
      <c r="AA44" s="87">
        <f t="shared" si="6"/>
        <v>0</v>
      </c>
      <c r="AB44" s="87">
        <f t="shared" si="7"/>
        <v>0</v>
      </c>
      <c r="AC44" s="87">
        <f t="shared" si="8"/>
        <v>0</v>
      </c>
      <c r="AD44" s="87">
        <f t="shared" si="0"/>
        <v>378.8</v>
      </c>
      <c r="AE44" s="88"/>
      <c r="AF44" s="88"/>
    </row>
    <row r="45" spans="1:32" s="89" customFormat="1" ht="31.5">
      <c r="A45" s="90">
        <v>39</v>
      </c>
      <c r="B45" s="97" t="s">
        <v>35</v>
      </c>
      <c r="C45" s="82">
        <v>5</v>
      </c>
      <c r="D45" s="99">
        <v>22</v>
      </c>
      <c r="E45" s="91"/>
      <c r="F45" s="91"/>
      <c r="G45" s="91"/>
      <c r="H45" s="91"/>
      <c r="I45" s="91"/>
      <c r="J45" s="91"/>
      <c r="K45" s="91"/>
      <c r="L45" s="84">
        <v>7828</v>
      </c>
      <c r="M45" s="84">
        <v>7828</v>
      </c>
      <c r="N45" s="84">
        <v>7828</v>
      </c>
      <c r="O45" s="84">
        <v>7828</v>
      </c>
      <c r="P45" s="84">
        <v>7828</v>
      </c>
      <c r="Q45" s="84">
        <v>7828</v>
      </c>
      <c r="R45" s="84">
        <v>7828</v>
      </c>
      <c r="S45" s="84">
        <v>7828</v>
      </c>
      <c r="T45" s="96">
        <v>2.273</v>
      </c>
      <c r="U45" s="86">
        <f>'Школы-основная'!W45</f>
        <v>1.255</v>
      </c>
      <c r="V45" s="87">
        <f t="shared" si="1"/>
        <v>491.3</v>
      </c>
      <c r="W45" s="87">
        <f t="shared" si="2"/>
        <v>0</v>
      </c>
      <c r="X45" s="87">
        <f t="shared" si="3"/>
        <v>0</v>
      </c>
      <c r="Y45" s="87">
        <f t="shared" si="4"/>
        <v>0</v>
      </c>
      <c r="Z45" s="87">
        <f t="shared" si="5"/>
        <v>0</v>
      </c>
      <c r="AA45" s="87">
        <f t="shared" si="6"/>
        <v>0</v>
      </c>
      <c r="AB45" s="87">
        <f t="shared" si="7"/>
        <v>0</v>
      </c>
      <c r="AC45" s="87">
        <f t="shared" si="8"/>
        <v>0</v>
      </c>
      <c r="AD45" s="87">
        <f t="shared" si="0"/>
        <v>491.3</v>
      </c>
      <c r="AE45" s="88"/>
      <c r="AF45" s="88"/>
    </row>
    <row r="46" spans="1:32" s="89" customFormat="1" ht="32.25" thickBot="1">
      <c r="A46" s="90">
        <v>40</v>
      </c>
      <c r="B46" s="100" t="s">
        <v>36</v>
      </c>
      <c r="C46" s="82">
        <v>5</v>
      </c>
      <c r="D46" s="101">
        <v>31</v>
      </c>
      <c r="E46" s="91"/>
      <c r="F46" s="91"/>
      <c r="G46" s="91"/>
      <c r="H46" s="91"/>
      <c r="I46" s="91"/>
      <c r="J46" s="91"/>
      <c r="K46" s="91"/>
      <c r="L46" s="84">
        <v>7828</v>
      </c>
      <c r="M46" s="84">
        <v>7828</v>
      </c>
      <c r="N46" s="84">
        <v>7828</v>
      </c>
      <c r="O46" s="84">
        <v>7828</v>
      </c>
      <c r="P46" s="84">
        <v>7828</v>
      </c>
      <c r="Q46" s="84">
        <v>7828</v>
      </c>
      <c r="R46" s="84">
        <v>7828</v>
      </c>
      <c r="S46" s="84">
        <v>7828</v>
      </c>
      <c r="T46" s="96">
        <v>2.419</v>
      </c>
      <c r="U46" s="86">
        <f>'Школы-основная'!W46</f>
        <v>1.673</v>
      </c>
      <c r="V46" s="87">
        <f t="shared" si="1"/>
        <v>982.1</v>
      </c>
      <c r="W46" s="87">
        <f t="shared" si="2"/>
        <v>0</v>
      </c>
      <c r="X46" s="87">
        <f t="shared" si="3"/>
        <v>0</v>
      </c>
      <c r="Y46" s="87">
        <f t="shared" si="4"/>
        <v>0</v>
      </c>
      <c r="Z46" s="87">
        <f t="shared" si="5"/>
        <v>0</v>
      </c>
      <c r="AA46" s="87">
        <f t="shared" si="6"/>
        <v>0</v>
      </c>
      <c r="AB46" s="87">
        <f t="shared" si="7"/>
        <v>0</v>
      </c>
      <c r="AC46" s="87">
        <f t="shared" si="8"/>
        <v>0</v>
      </c>
      <c r="AD46" s="87">
        <f t="shared" si="0"/>
        <v>982.1</v>
      </c>
      <c r="AE46" s="88"/>
      <c r="AF46" s="88"/>
    </row>
    <row r="47" spans="1:32" s="89" customFormat="1" ht="16.5" thickBot="1">
      <c r="A47" s="102"/>
      <c r="B47" s="103" t="s">
        <v>37</v>
      </c>
      <c r="C47" s="103"/>
      <c r="D47" s="104">
        <f>SUM(D8:D46)</f>
        <v>4127</v>
      </c>
      <c r="E47" s="104">
        <f aca="true" t="shared" si="9" ref="E47:K47">SUM(E8:E46)</f>
        <v>19</v>
      </c>
      <c r="F47" s="104">
        <f>SUM(F8:F46)</f>
        <v>10</v>
      </c>
      <c r="G47" s="104">
        <f>SUM(G8:G46)</f>
        <v>55</v>
      </c>
      <c r="H47" s="104">
        <f t="shared" si="9"/>
        <v>10</v>
      </c>
      <c r="I47" s="104">
        <f t="shared" si="9"/>
        <v>1</v>
      </c>
      <c r="J47" s="104">
        <f t="shared" si="9"/>
        <v>30</v>
      </c>
      <c r="K47" s="104">
        <f t="shared" si="9"/>
        <v>18</v>
      </c>
      <c r="L47" s="104"/>
      <c r="M47" s="104"/>
      <c r="N47" s="104"/>
      <c r="O47" s="104"/>
      <c r="P47" s="104"/>
      <c r="Q47" s="104"/>
      <c r="R47" s="104"/>
      <c r="S47" s="105"/>
      <c r="T47" s="106"/>
      <c r="U47" s="106"/>
      <c r="V47" s="87">
        <f>SUM(V8:V46)</f>
        <v>44619.80000000001</v>
      </c>
      <c r="W47" s="87">
        <f aca="true" t="shared" si="10" ref="W47:AD47">SUM(W8:W46)</f>
        <v>286.79999999999995</v>
      </c>
      <c r="X47" s="87">
        <f t="shared" si="10"/>
        <v>66.1</v>
      </c>
      <c r="Y47" s="87">
        <f t="shared" si="10"/>
        <v>557.0999999999999</v>
      </c>
      <c r="Z47" s="87">
        <f t="shared" si="10"/>
        <v>60</v>
      </c>
      <c r="AA47" s="87">
        <f t="shared" si="10"/>
        <v>7.2</v>
      </c>
      <c r="AB47" s="87">
        <f t="shared" si="10"/>
        <v>300.20000000000005</v>
      </c>
      <c r="AC47" s="87">
        <f t="shared" si="10"/>
        <v>132.2</v>
      </c>
      <c r="AD47" s="87">
        <f t="shared" si="10"/>
        <v>46029.400000000016</v>
      </c>
      <c r="AE47" s="88"/>
      <c r="AF47" s="88"/>
    </row>
    <row r="48" spans="1:32" s="73" customFormat="1" ht="18" customHeight="1">
      <c r="A48" s="107"/>
      <c r="B48" s="108"/>
      <c r="C48" s="108"/>
      <c r="D48" s="109">
        <f>SUM(D47:K47)</f>
        <v>4270</v>
      </c>
      <c r="E48" s="108"/>
      <c r="F48" s="108"/>
      <c r="G48" s="108"/>
      <c r="H48" s="108"/>
      <c r="I48" s="108"/>
      <c r="J48" s="108"/>
      <c r="K48" s="108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AD48" s="111">
        <f>SUM(V47:AC47)</f>
        <v>46029.4</v>
      </c>
      <c r="AE48" s="74"/>
      <c r="AF48" s="74"/>
    </row>
    <row r="49" spans="1:32" s="73" customFormat="1" ht="15.75">
      <c r="A49" s="112"/>
      <c r="B49" s="113"/>
      <c r="C49" s="113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AE49" s="74"/>
      <c r="AF49" s="74"/>
    </row>
    <row r="50" spans="1:32" s="73" customFormat="1" ht="15.75">
      <c r="A50" s="112"/>
      <c r="B50" s="113"/>
      <c r="C50" s="113"/>
      <c r="D50" s="114">
        <f>D48+'Школы-основная'!D48+'Школы-средняя'!D48</f>
        <v>9386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AE50" s="74"/>
      <c r="AF50" s="74"/>
    </row>
    <row r="51" spans="1:32" s="73" customFormat="1" ht="15.75">
      <c r="A51" s="112"/>
      <c r="B51" s="113"/>
      <c r="C51" s="113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AE51" s="74"/>
      <c r="AF51" s="74"/>
    </row>
    <row r="52" spans="1:32" s="73" customFormat="1" ht="15.75">
      <c r="A52" s="112"/>
      <c r="B52" s="113"/>
      <c r="C52" s="113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AE52" s="74"/>
      <c r="AF52" s="74"/>
    </row>
    <row r="53" spans="1:32" s="73" customFormat="1" ht="15.75">
      <c r="A53" s="112"/>
      <c r="B53" s="115"/>
      <c r="C53" s="115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AE53" s="74"/>
      <c r="AF53" s="74"/>
    </row>
    <row r="54" spans="1:32" s="73" customFormat="1" ht="15.75">
      <c r="A54" s="112"/>
      <c r="B54" s="115"/>
      <c r="C54" s="115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AE54" s="74"/>
      <c r="AF54" s="74"/>
    </row>
    <row r="55" spans="1:32" s="73" customFormat="1" ht="16.5" customHeight="1">
      <c r="A55" s="112"/>
      <c r="B55" s="113"/>
      <c r="C55" s="113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AE55" s="74"/>
      <c r="AF55" s="74"/>
    </row>
    <row r="56" spans="1:32" s="73" customFormat="1" ht="15.75">
      <c r="A56" s="112"/>
      <c r="B56" s="113"/>
      <c r="C56" s="113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AE56" s="74"/>
      <c r="AF56" s="74"/>
    </row>
    <row r="57" spans="1:32" s="73" customFormat="1" ht="15.75">
      <c r="A57" s="112"/>
      <c r="B57" s="113"/>
      <c r="C57" s="113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AE57" s="74"/>
      <c r="AF57" s="74"/>
    </row>
    <row r="58" spans="1:32" s="73" customFormat="1" ht="15.75">
      <c r="A58" s="112"/>
      <c r="B58" s="113"/>
      <c r="C58" s="113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AE58" s="74"/>
      <c r="AF58" s="74"/>
    </row>
    <row r="59" spans="1:32" s="73" customFormat="1" ht="15.75">
      <c r="A59" s="112"/>
      <c r="B59" s="113"/>
      <c r="C59" s="113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AE59" s="74"/>
      <c r="AF59" s="74"/>
    </row>
    <row r="60" spans="1:32" s="73" customFormat="1" ht="15.75">
      <c r="A60" s="112"/>
      <c r="B60" s="113"/>
      <c r="C60" s="113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AE60" s="74"/>
      <c r="AF60" s="74"/>
    </row>
    <row r="61" spans="1:32" s="73" customFormat="1" ht="15.75">
      <c r="A61" s="112"/>
      <c r="B61" s="116"/>
      <c r="C61" s="116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AE61" s="74"/>
      <c r="AF61" s="74"/>
    </row>
    <row r="62" spans="1:32" s="119" customFormat="1" ht="16.5" customHeight="1">
      <c r="A62" s="225"/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AE62" s="120"/>
      <c r="AF62" s="120"/>
    </row>
    <row r="63" spans="1:21" ht="15.75">
      <c r="A63" s="112"/>
      <c r="B63" s="115"/>
      <c r="C63" s="115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</row>
    <row r="64" spans="1:21" ht="15.75">
      <c r="A64" s="112"/>
      <c r="B64" s="115"/>
      <c r="C64" s="115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</row>
    <row r="65" spans="1:21" ht="15.75">
      <c r="A65" s="112"/>
      <c r="B65" s="115"/>
      <c r="C65" s="115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1:21" ht="15.75">
      <c r="A66" s="112"/>
      <c r="B66" s="115"/>
      <c r="C66" s="115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</row>
    <row r="67" spans="1:21" ht="18" customHeight="1">
      <c r="A67" s="112"/>
      <c r="B67" s="115"/>
      <c r="C67" s="115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</row>
    <row r="68" spans="1:21" ht="15.75">
      <c r="A68" s="112"/>
      <c r="B68" s="115"/>
      <c r="C68" s="115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</row>
    <row r="69" spans="1:21" ht="15.75">
      <c r="A69" s="112"/>
      <c r="B69" s="115"/>
      <c r="C69" s="115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</row>
    <row r="70" spans="1:21" ht="15.75">
      <c r="A70" s="112"/>
      <c r="B70" s="115"/>
      <c r="C70" s="115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</row>
    <row r="71" spans="1:21" ht="15.75">
      <c r="A71" s="112"/>
      <c r="B71" s="115"/>
      <c r="C71" s="115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</row>
    <row r="72" spans="1:21" ht="15.75">
      <c r="A72" s="112"/>
      <c r="B72" s="115"/>
      <c r="C72" s="115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</row>
    <row r="73" spans="1:21" ht="15.75">
      <c r="A73" s="112"/>
      <c r="B73" s="113"/>
      <c r="C73" s="113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</row>
    <row r="74" spans="1:21" ht="15.75">
      <c r="A74" s="112"/>
      <c r="B74" s="113"/>
      <c r="C74" s="113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</row>
    <row r="75" spans="1:21" ht="15.75">
      <c r="A75" s="112"/>
      <c r="B75" s="113"/>
      <c r="C75" s="113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</row>
    <row r="76" spans="1:21" ht="15.75">
      <c r="A76" s="112"/>
      <c r="B76" s="113"/>
      <c r="C76" s="113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</row>
    <row r="77" spans="1:21" ht="15.75">
      <c r="A77" s="112"/>
      <c r="B77" s="113"/>
      <c r="C77" s="113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</row>
    <row r="78" spans="1:21" ht="15.75">
      <c r="A78" s="112"/>
      <c r="B78" s="11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</row>
    <row r="79" spans="1:21" ht="15.75">
      <c r="A79" s="112"/>
      <c r="B79" s="113"/>
      <c r="C79" s="113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</row>
    <row r="80" spans="1:21" ht="15.75">
      <c r="A80" s="112"/>
      <c r="B80" s="113"/>
      <c r="C80" s="113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</row>
    <row r="81" spans="1:21" ht="15.75">
      <c r="A81" s="112"/>
      <c r="B81" s="113"/>
      <c r="C81" s="113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</row>
    <row r="82" spans="1:21" ht="15.75">
      <c r="A82" s="112"/>
      <c r="B82" s="113"/>
      <c r="C82" s="113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</row>
    <row r="83" spans="1:21" ht="15.75">
      <c r="A83" s="112"/>
      <c r="B83" s="113"/>
      <c r="C83" s="113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</row>
    <row r="84" spans="1:21" ht="15.75">
      <c r="A84" s="112"/>
      <c r="B84" s="113"/>
      <c r="C84" s="113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</row>
    <row r="85" spans="1:21" ht="15.75">
      <c r="A85" s="112"/>
      <c r="B85" s="113"/>
      <c r="C85" s="113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</row>
    <row r="86" spans="1:21" ht="15.75">
      <c r="A86" s="112"/>
      <c r="B86" s="113"/>
      <c r="C86" s="113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</row>
    <row r="87" spans="1:21" ht="15.75">
      <c r="A87" s="112"/>
      <c r="B87" s="113"/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</row>
    <row r="88" spans="1:21" ht="15.75">
      <c r="A88" s="112"/>
      <c r="B88" s="113"/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</row>
    <row r="89" spans="1:21" ht="15.75">
      <c r="A89" s="112"/>
      <c r="B89" s="113"/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</row>
    <row r="90" spans="1:21" ht="15.75">
      <c r="A90" s="112"/>
      <c r="B90" s="113"/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</row>
    <row r="91" spans="1:21" ht="15.75">
      <c r="A91" s="112"/>
      <c r="B91" s="113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spans="1:21" ht="15.75">
      <c r="A92" s="112"/>
      <c r="B92" s="113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</row>
    <row r="93" spans="1:21" ht="15.75">
      <c r="A93" s="112"/>
      <c r="B93" s="113"/>
      <c r="C93" s="113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</row>
    <row r="94" spans="1:21" ht="15.75">
      <c r="A94" s="112"/>
      <c r="B94" s="113"/>
      <c r="C94" s="113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</row>
    <row r="95" spans="1:21" ht="15.75">
      <c r="A95" s="112"/>
      <c r="B95" s="113"/>
      <c r="C95" s="113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</row>
    <row r="96" spans="1:21" ht="15.75">
      <c r="A96" s="112"/>
      <c r="B96" s="113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</row>
    <row r="97" spans="1:21" ht="15.75">
      <c r="A97" s="112"/>
      <c r="B97" s="113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</row>
    <row r="98" spans="1:21" ht="15.75">
      <c r="A98" s="112"/>
      <c r="B98" s="113"/>
      <c r="C98" s="113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</row>
    <row r="99" spans="1:21" ht="15.75">
      <c r="A99" s="112"/>
      <c r="B99" s="113"/>
      <c r="C99" s="113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</row>
    <row r="100" spans="1:21" ht="15.75">
      <c r="A100" s="112"/>
      <c r="B100" s="113"/>
      <c r="C100" s="113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</row>
    <row r="101" spans="1:21" ht="15.75">
      <c r="A101" s="112"/>
      <c r="B101" s="113"/>
      <c r="C101" s="113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</row>
    <row r="102" spans="1:21" ht="15.75">
      <c r="A102" s="112"/>
      <c r="B102" s="113"/>
      <c r="C102" s="113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</row>
    <row r="103" spans="1:21" ht="15.75">
      <c r="A103" s="112"/>
      <c r="B103" s="113"/>
      <c r="C103" s="113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</row>
    <row r="104" spans="1:21" ht="15.75">
      <c r="A104" s="112"/>
      <c r="B104" s="113"/>
      <c r="C104" s="113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</row>
    <row r="105" spans="1:21" ht="15.75">
      <c r="A105" s="112"/>
      <c r="B105" s="113"/>
      <c r="C105" s="113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</row>
    <row r="106" spans="1:21" ht="15.75">
      <c r="A106" s="112"/>
      <c r="B106" s="113"/>
      <c r="C106" s="113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</row>
    <row r="107" spans="1:21" ht="15.75">
      <c r="A107" s="123"/>
      <c r="B107" s="124"/>
      <c r="C107" s="124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</row>
    <row r="108" spans="1:21" ht="18.75">
      <c r="A108" s="125"/>
      <c r="B108" s="125"/>
      <c r="C108" s="125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</row>
    <row r="109" spans="1:21" ht="15.75">
      <c r="A109" s="123"/>
      <c r="B109" s="123"/>
      <c r="C109" s="123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</row>
  </sheetData>
  <sheetProtection/>
  <mergeCells count="17">
    <mergeCell ref="U3:U7"/>
    <mergeCell ref="V3:AD4"/>
    <mergeCell ref="B6:B7"/>
    <mergeCell ref="A62:K62"/>
    <mergeCell ref="L5:S5"/>
    <mergeCell ref="AD5:AD7"/>
    <mergeCell ref="V5:AC5"/>
    <mergeCell ref="AE4:AF4"/>
    <mergeCell ref="AF5:AF7"/>
    <mergeCell ref="T3:T7"/>
    <mergeCell ref="A3:A7"/>
    <mergeCell ref="B3:B5"/>
    <mergeCell ref="D4:K4"/>
    <mergeCell ref="AE5:AE7"/>
    <mergeCell ref="C3:C7"/>
    <mergeCell ref="D3:K3"/>
    <mergeCell ref="L3:S4"/>
  </mergeCells>
  <printOptions horizontalCentered="1"/>
  <pageMargins left="0" right="0" top="0" bottom="0" header="0" footer="0"/>
  <pageSetup horizontalDpi="600" verticalDpi="600" orientation="landscape" paperSize="9" scale="45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9"/>
  <sheetViews>
    <sheetView view="pageBreakPreview" zoomScale="71" zoomScaleNormal="74" zoomScaleSheetLayoutView="71" zoomScalePageLayoutView="0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3" sqref="A53"/>
    </sheetView>
  </sheetViews>
  <sheetFormatPr defaultColWidth="9.140625" defaultRowHeight="12.75"/>
  <cols>
    <col min="1" max="1" width="9.00390625" style="3" customWidth="1"/>
    <col min="2" max="2" width="24.00390625" style="3" customWidth="1"/>
    <col min="3" max="3" width="11.140625" style="3" customWidth="1"/>
    <col min="4" max="4" width="18.421875" style="4" customWidth="1"/>
    <col min="5" max="5" width="17.28125" style="4" customWidth="1"/>
    <col min="6" max="6" width="15.421875" style="4" customWidth="1"/>
    <col min="7" max="7" width="17.00390625" style="4" customWidth="1"/>
    <col min="8" max="8" width="16.28125" style="4" customWidth="1"/>
    <col min="9" max="9" width="15.00390625" style="4" customWidth="1"/>
    <col min="10" max="10" width="16.7109375" style="4" customWidth="1"/>
    <col min="11" max="11" width="15.7109375" style="4" customWidth="1"/>
    <col min="12" max="12" width="15.421875" style="4" customWidth="1"/>
    <col min="13" max="23" width="29.7109375" style="4" customWidth="1"/>
    <col min="24" max="24" width="15.140625" style="19" customWidth="1"/>
    <col min="25" max="25" width="15.8515625" style="19" customWidth="1"/>
    <col min="26" max="26" width="14.28125" style="19" customWidth="1"/>
    <col min="27" max="27" width="13.57421875" style="19" customWidth="1"/>
    <col min="28" max="28" width="12.140625" style="19" customWidth="1"/>
    <col min="29" max="29" width="15.7109375" style="19" customWidth="1"/>
    <col min="30" max="30" width="15.140625" style="19" customWidth="1"/>
    <col min="31" max="31" width="13.57421875" style="19" customWidth="1"/>
    <col min="32" max="32" width="13.7109375" style="19" customWidth="1"/>
    <col min="33" max="33" width="20.140625" style="19" customWidth="1"/>
    <col min="34" max="34" width="15.57421875" style="61" customWidth="1"/>
    <col min="35" max="35" width="18.8515625" style="61" customWidth="1"/>
    <col min="36" max="16384" width="9.140625" style="19" customWidth="1"/>
  </cols>
  <sheetData>
    <row r="1" spans="1:35" s="5" customFormat="1" ht="18.7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2" t="s">
        <v>88</v>
      </c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93"/>
      <c r="W1" s="193"/>
      <c r="AH1" s="58"/>
      <c r="AI1" s="58"/>
    </row>
    <row r="2" spans="1:35" s="5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H2" s="58"/>
      <c r="AI2" s="58"/>
    </row>
    <row r="3" spans="1:35" s="5" customFormat="1" ht="51.75" customHeight="1">
      <c r="A3" s="232" t="s">
        <v>71</v>
      </c>
      <c r="B3" s="235" t="s">
        <v>72</v>
      </c>
      <c r="C3" s="235" t="s">
        <v>73</v>
      </c>
      <c r="D3" s="243" t="s">
        <v>74</v>
      </c>
      <c r="E3" s="244"/>
      <c r="F3" s="244"/>
      <c r="G3" s="244"/>
      <c r="H3" s="244"/>
      <c r="I3" s="244"/>
      <c r="J3" s="244"/>
      <c r="K3" s="244"/>
      <c r="L3" s="245"/>
      <c r="M3" s="249" t="s">
        <v>75</v>
      </c>
      <c r="N3" s="250"/>
      <c r="O3" s="250"/>
      <c r="P3" s="250"/>
      <c r="Q3" s="250"/>
      <c r="R3" s="250"/>
      <c r="S3" s="250"/>
      <c r="T3" s="250"/>
      <c r="U3" s="251"/>
      <c r="V3" s="242" t="s">
        <v>70</v>
      </c>
      <c r="W3" s="242" t="s">
        <v>76</v>
      </c>
      <c r="X3" s="255" t="s">
        <v>77</v>
      </c>
      <c r="Y3" s="255"/>
      <c r="Z3" s="255"/>
      <c r="AA3" s="255"/>
      <c r="AB3" s="255"/>
      <c r="AC3" s="255"/>
      <c r="AD3" s="255"/>
      <c r="AE3" s="255"/>
      <c r="AF3" s="255"/>
      <c r="AG3" s="255"/>
      <c r="AH3" s="58"/>
      <c r="AI3" s="58"/>
    </row>
    <row r="4" spans="1:35" s="5" customFormat="1" ht="55.5" customHeight="1">
      <c r="A4" s="233"/>
      <c r="B4" s="236"/>
      <c r="C4" s="236"/>
      <c r="D4" s="246"/>
      <c r="E4" s="247"/>
      <c r="F4" s="247"/>
      <c r="G4" s="247"/>
      <c r="H4" s="247"/>
      <c r="I4" s="247"/>
      <c r="J4" s="247"/>
      <c r="K4" s="247"/>
      <c r="L4" s="248"/>
      <c r="M4" s="252"/>
      <c r="N4" s="253"/>
      <c r="O4" s="253"/>
      <c r="P4" s="253"/>
      <c r="Q4" s="253"/>
      <c r="R4" s="253"/>
      <c r="S4" s="253"/>
      <c r="T4" s="253"/>
      <c r="U4" s="254"/>
      <c r="V4" s="242"/>
      <c r="W4" s="242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38"/>
      <c r="AI4" s="238"/>
    </row>
    <row r="5" spans="1:35" s="5" customFormat="1" ht="65.25" customHeight="1">
      <c r="A5" s="233"/>
      <c r="B5" s="236"/>
      <c r="C5" s="236"/>
      <c r="D5" s="229" t="s">
        <v>40</v>
      </c>
      <c r="E5" s="230"/>
      <c r="F5" s="230"/>
      <c r="G5" s="230"/>
      <c r="H5" s="230"/>
      <c r="I5" s="230"/>
      <c r="J5" s="230"/>
      <c r="K5" s="230"/>
      <c r="L5" s="231"/>
      <c r="M5" s="229" t="s">
        <v>40</v>
      </c>
      <c r="N5" s="230"/>
      <c r="O5" s="230"/>
      <c r="P5" s="230"/>
      <c r="Q5" s="230"/>
      <c r="R5" s="230"/>
      <c r="S5" s="230"/>
      <c r="T5" s="230"/>
      <c r="U5" s="231"/>
      <c r="V5" s="242"/>
      <c r="W5" s="242"/>
      <c r="X5" s="239" t="s">
        <v>40</v>
      </c>
      <c r="Y5" s="239"/>
      <c r="Z5" s="239"/>
      <c r="AA5" s="239"/>
      <c r="AB5" s="239"/>
      <c r="AC5" s="239"/>
      <c r="AD5" s="239"/>
      <c r="AE5" s="239"/>
      <c r="AF5" s="239"/>
      <c r="AG5" s="240" t="s">
        <v>60</v>
      </c>
      <c r="AH5" s="238"/>
      <c r="AI5" s="238"/>
    </row>
    <row r="6" spans="1:35" s="5" customFormat="1" ht="64.5" customHeight="1">
      <c r="A6" s="233"/>
      <c r="B6" s="241" t="s">
        <v>78</v>
      </c>
      <c r="C6" s="236"/>
      <c r="D6" s="71" t="s">
        <v>52</v>
      </c>
      <c r="E6" s="71" t="s">
        <v>52</v>
      </c>
      <c r="F6" s="71" t="s">
        <v>52</v>
      </c>
      <c r="G6" s="71" t="s">
        <v>42</v>
      </c>
      <c r="H6" s="71" t="s">
        <v>42</v>
      </c>
      <c r="I6" s="71" t="s">
        <v>52</v>
      </c>
      <c r="J6" s="71" t="s">
        <v>52</v>
      </c>
      <c r="K6" s="71" t="s">
        <v>42</v>
      </c>
      <c r="L6" s="71" t="s">
        <v>42</v>
      </c>
      <c r="M6" s="71" t="s">
        <v>52</v>
      </c>
      <c r="N6" s="71" t="s">
        <v>52</v>
      </c>
      <c r="O6" s="71" t="s">
        <v>52</v>
      </c>
      <c r="P6" s="71" t="s">
        <v>42</v>
      </c>
      <c r="Q6" s="71" t="s">
        <v>42</v>
      </c>
      <c r="R6" s="71" t="s">
        <v>52</v>
      </c>
      <c r="S6" s="71" t="s">
        <v>52</v>
      </c>
      <c r="T6" s="71" t="s">
        <v>42</v>
      </c>
      <c r="U6" s="70" t="s">
        <v>42</v>
      </c>
      <c r="V6" s="242"/>
      <c r="W6" s="242"/>
      <c r="X6" s="191" t="s">
        <v>52</v>
      </c>
      <c r="Y6" s="191" t="s">
        <v>52</v>
      </c>
      <c r="Z6" s="191" t="s">
        <v>52</v>
      </c>
      <c r="AA6" s="191" t="s">
        <v>42</v>
      </c>
      <c r="AB6" s="191" t="s">
        <v>42</v>
      </c>
      <c r="AC6" s="191" t="s">
        <v>52</v>
      </c>
      <c r="AD6" s="191" t="s">
        <v>52</v>
      </c>
      <c r="AE6" s="191" t="s">
        <v>42</v>
      </c>
      <c r="AF6" s="191" t="s">
        <v>42</v>
      </c>
      <c r="AG6" s="240"/>
      <c r="AH6" s="238"/>
      <c r="AI6" s="238"/>
    </row>
    <row r="7" spans="1:35" s="5" customFormat="1" ht="64.5" customHeight="1">
      <c r="A7" s="234"/>
      <c r="B7" s="241"/>
      <c r="C7" s="237"/>
      <c r="D7" s="71" t="s">
        <v>44</v>
      </c>
      <c r="E7" s="71" t="s">
        <v>43</v>
      </c>
      <c r="F7" s="71" t="s">
        <v>45</v>
      </c>
      <c r="G7" s="71" t="s">
        <v>43</v>
      </c>
      <c r="H7" s="71" t="s">
        <v>45</v>
      </c>
      <c r="I7" s="71" t="s">
        <v>57</v>
      </c>
      <c r="J7" s="71" t="s">
        <v>55</v>
      </c>
      <c r="K7" s="71" t="s">
        <v>57</v>
      </c>
      <c r="L7" s="71" t="s">
        <v>55</v>
      </c>
      <c r="M7" s="191" t="s">
        <v>44</v>
      </c>
      <c r="N7" s="71" t="s">
        <v>43</v>
      </c>
      <c r="O7" s="71" t="s">
        <v>45</v>
      </c>
      <c r="P7" s="71" t="s">
        <v>43</v>
      </c>
      <c r="Q7" s="71" t="s">
        <v>45</v>
      </c>
      <c r="R7" s="71" t="s">
        <v>57</v>
      </c>
      <c r="S7" s="71" t="s">
        <v>55</v>
      </c>
      <c r="T7" s="71" t="s">
        <v>57</v>
      </c>
      <c r="U7" s="70" t="s">
        <v>55</v>
      </c>
      <c r="V7" s="242"/>
      <c r="W7" s="242"/>
      <c r="X7" s="191" t="s">
        <v>44</v>
      </c>
      <c r="Y7" s="191" t="s">
        <v>43</v>
      </c>
      <c r="Z7" s="191" t="s">
        <v>45</v>
      </c>
      <c r="AA7" s="191" t="s">
        <v>43</v>
      </c>
      <c r="AB7" s="191" t="s">
        <v>45</v>
      </c>
      <c r="AC7" s="191" t="s">
        <v>57</v>
      </c>
      <c r="AD7" s="191" t="s">
        <v>55</v>
      </c>
      <c r="AE7" s="191" t="s">
        <v>57</v>
      </c>
      <c r="AF7" s="191" t="s">
        <v>55</v>
      </c>
      <c r="AG7" s="240"/>
      <c r="AH7" s="238"/>
      <c r="AI7" s="238"/>
    </row>
    <row r="8" spans="1:35" s="36" customFormat="1" ht="15.75">
      <c r="A8" s="39">
        <v>1</v>
      </c>
      <c r="B8" s="40" t="s">
        <v>0</v>
      </c>
      <c r="C8" s="47">
        <v>5</v>
      </c>
      <c r="D8" s="194">
        <v>185</v>
      </c>
      <c r="E8" s="195"/>
      <c r="F8" s="195"/>
      <c r="G8" s="195"/>
      <c r="H8" s="195">
        <v>6</v>
      </c>
      <c r="I8" s="195">
        <v>3</v>
      </c>
      <c r="J8" s="195"/>
      <c r="K8" s="195"/>
      <c r="L8" s="195">
        <v>1</v>
      </c>
      <c r="M8" s="196">
        <v>7828</v>
      </c>
      <c r="N8" s="196">
        <v>7828</v>
      </c>
      <c r="O8" s="196">
        <v>7828</v>
      </c>
      <c r="P8" s="196">
        <v>7828</v>
      </c>
      <c r="Q8" s="196">
        <v>7828</v>
      </c>
      <c r="R8" s="196">
        <v>7828</v>
      </c>
      <c r="S8" s="196">
        <v>7828</v>
      </c>
      <c r="T8" s="196">
        <v>7828</v>
      </c>
      <c r="U8" s="196">
        <v>7828</v>
      </c>
      <c r="V8" s="65">
        <v>1.047</v>
      </c>
      <c r="W8" s="68">
        <f>'Школы-средняя'!S8</f>
        <v>0.875</v>
      </c>
      <c r="X8" s="49">
        <f>ROUND(D8*M8*V8*W8/1000,1)</f>
        <v>1326.7</v>
      </c>
      <c r="Y8" s="49">
        <f>ROUND(E8*N8*V8*W8/1000,1)</f>
        <v>0</v>
      </c>
      <c r="Z8" s="49">
        <f>ROUND(F8*O8*V8*W8/1000,1)</f>
        <v>0</v>
      </c>
      <c r="AA8" s="49">
        <f>ROUND(G8*P8*V8*W8/1000,1)</f>
        <v>0</v>
      </c>
      <c r="AB8" s="49">
        <f>ROUND(H8*Q8*V8*W8/1000,1)</f>
        <v>43</v>
      </c>
      <c r="AC8" s="49">
        <f>ROUND(I8*R8*W8*V8/1000,1)</f>
        <v>21.5</v>
      </c>
      <c r="AD8" s="49">
        <f>ROUND(J8*S8*W8/1000*V8,1)</f>
        <v>0</v>
      </c>
      <c r="AE8" s="49">
        <f>ROUND(K8*T8*W8/1000*V8,1)</f>
        <v>0</v>
      </c>
      <c r="AF8" s="49">
        <f>ROUND(L8*U8*W8/1000*V8,1)</f>
        <v>7.2</v>
      </c>
      <c r="AG8" s="49">
        <f>SUM(X8:AF8)</f>
        <v>1398.4</v>
      </c>
      <c r="AH8" s="59"/>
      <c r="AI8" s="59"/>
    </row>
    <row r="9" spans="1:35" s="36" customFormat="1" ht="15.75">
      <c r="A9" s="32">
        <v>1</v>
      </c>
      <c r="B9" s="40" t="s">
        <v>59</v>
      </c>
      <c r="C9" s="47">
        <v>6</v>
      </c>
      <c r="D9" s="197">
        <v>383</v>
      </c>
      <c r="E9" s="198">
        <v>3</v>
      </c>
      <c r="F9" s="198"/>
      <c r="G9" s="198"/>
      <c r="H9" s="198">
        <v>2</v>
      </c>
      <c r="I9" s="198">
        <v>2</v>
      </c>
      <c r="J9" s="195"/>
      <c r="K9" s="195">
        <v>2</v>
      </c>
      <c r="L9" s="198"/>
      <c r="M9" s="196">
        <v>7828</v>
      </c>
      <c r="N9" s="196">
        <v>7828</v>
      </c>
      <c r="O9" s="196">
        <v>7828</v>
      </c>
      <c r="P9" s="196">
        <v>7828</v>
      </c>
      <c r="Q9" s="196">
        <v>7828</v>
      </c>
      <c r="R9" s="196">
        <v>7828</v>
      </c>
      <c r="S9" s="196">
        <v>7828</v>
      </c>
      <c r="T9" s="196">
        <v>7828</v>
      </c>
      <c r="U9" s="196">
        <v>7828</v>
      </c>
      <c r="V9" s="65">
        <v>1.095</v>
      </c>
      <c r="W9" s="68">
        <f>'Школы-средняя'!S9</f>
        <v>1.361</v>
      </c>
      <c r="X9" s="49">
        <f aca="true" t="shared" si="0" ref="X9:X43">ROUND(D9*M9*V9*W9/1000,1)</f>
        <v>4468.1</v>
      </c>
      <c r="Y9" s="49">
        <f aca="true" t="shared" si="1" ref="Y9:Y46">ROUND(E9*N9*V9*W9/1000,1)</f>
        <v>35</v>
      </c>
      <c r="Z9" s="49">
        <f aca="true" t="shared" si="2" ref="Z9:Z46">ROUND(F9*O9*V9*W9/1000,1)</f>
        <v>0</v>
      </c>
      <c r="AA9" s="49">
        <f aca="true" t="shared" si="3" ref="AA9:AA46">ROUND(G9*P9*V9*W9/1000,1)</f>
        <v>0</v>
      </c>
      <c r="AB9" s="49">
        <f aca="true" t="shared" si="4" ref="AB9:AB46">ROUND(H9*Q9*V9*W9/1000,1)</f>
        <v>23.3</v>
      </c>
      <c r="AC9" s="49">
        <f aca="true" t="shared" si="5" ref="AC9:AC46">ROUND(I9*R9*W9*V9/1000,1)</f>
        <v>23.3</v>
      </c>
      <c r="AD9" s="49">
        <f aca="true" t="shared" si="6" ref="AD9:AD46">ROUND(J9*S9*W9/1000*V9,1)</f>
        <v>0</v>
      </c>
      <c r="AE9" s="49">
        <f aca="true" t="shared" si="7" ref="AE9:AE46">ROUND(K9*T9*W9/1000*V9,1)</f>
        <v>23.3</v>
      </c>
      <c r="AF9" s="49">
        <f aca="true" t="shared" si="8" ref="AF9:AF46">ROUND(L9*U9*W9/1000*V9,1)</f>
        <v>0</v>
      </c>
      <c r="AG9" s="49">
        <f aca="true" t="shared" si="9" ref="AG9:AG46">SUM(X9:AF9)</f>
        <v>4573.000000000001</v>
      </c>
      <c r="AH9" s="59"/>
      <c r="AI9" s="59"/>
    </row>
    <row r="10" spans="1:35" s="36" customFormat="1" ht="15.75" customHeight="1">
      <c r="A10" s="32">
        <v>3</v>
      </c>
      <c r="B10" s="40" t="s">
        <v>1</v>
      </c>
      <c r="C10" s="47">
        <v>6</v>
      </c>
      <c r="D10" s="197">
        <v>318</v>
      </c>
      <c r="E10" s="198"/>
      <c r="F10" s="198">
        <v>5</v>
      </c>
      <c r="G10" s="198"/>
      <c r="H10" s="198"/>
      <c r="I10" s="198"/>
      <c r="J10" s="195">
        <v>4</v>
      </c>
      <c r="K10" s="198"/>
      <c r="L10" s="198">
        <v>2</v>
      </c>
      <c r="M10" s="196">
        <v>7828</v>
      </c>
      <c r="N10" s="196">
        <v>7828</v>
      </c>
      <c r="O10" s="196">
        <v>7828</v>
      </c>
      <c r="P10" s="196">
        <v>7828</v>
      </c>
      <c r="Q10" s="196">
        <v>7828</v>
      </c>
      <c r="R10" s="196">
        <v>7828</v>
      </c>
      <c r="S10" s="196">
        <v>7828</v>
      </c>
      <c r="T10" s="196">
        <v>7828</v>
      </c>
      <c r="U10" s="196">
        <v>7828</v>
      </c>
      <c r="V10" s="65">
        <v>1.084</v>
      </c>
      <c r="W10" s="68">
        <f>'Школы-средняя'!S10</f>
        <v>0.661</v>
      </c>
      <c r="X10" s="49">
        <f t="shared" si="0"/>
        <v>1783.6</v>
      </c>
      <c r="Y10" s="49">
        <f t="shared" si="1"/>
        <v>0</v>
      </c>
      <c r="Z10" s="49">
        <f t="shared" si="2"/>
        <v>28</v>
      </c>
      <c r="AA10" s="49">
        <f t="shared" si="3"/>
        <v>0</v>
      </c>
      <c r="AB10" s="49">
        <f t="shared" si="4"/>
        <v>0</v>
      </c>
      <c r="AC10" s="49">
        <f t="shared" si="5"/>
        <v>0</v>
      </c>
      <c r="AD10" s="49">
        <f t="shared" si="6"/>
        <v>22.4</v>
      </c>
      <c r="AE10" s="49">
        <f t="shared" si="7"/>
        <v>0</v>
      </c>
      <c r="AF10" s="49">
        <f t="shared" si="8"/>
        <v>11.2</v>
      </c>
      <c r="AG10" s="49">
        <f t="shared" si="9"/>
        <v>1845.2</v>
      </c>
      <c r="AH10" s="59"/>
      <c r="AI10" s="59"/>
    </row>
    <row r="11" spans="1:35" s="36" customFormat="1" ht="15.75" customHeight="1">
      <c r="A11" s="32">
        <v>4</v>
      </c>
      <c r="B11" s="40" t="s">
        <v>2</v>
      </c>
      <c r="C11" s="47">
        <v>5</v>
      </c>
      <c r="D11" s="199">
        <v>213</v>
      </c>
      <c r="E11" s="200">
        <v>2</v>
      </c>
      <c r="F11" s="200"/>
      <c r="G11" s="200"/>
      <c r="H11" s="200"/>
      <c r="I11" s="200">
        <v>2</v>
      </c>
      <c r="J11" s="201"/>
      <c r="K11" s="200"/>
      <c r="L11" s="200">
        <v>4</v>
      </c>
      <c r="M11" s="196">
        <v>7828</v>
      </c>
      <c r="N11" s="196">
        <v>7828</v>
      </c>
      <c r="O11" s="196">
        <v>7828</v>
      </c>
      <c r="P11" s="196">
        <v>7828</v>
      </c>
      <c r="Q11" s="196">
        <v>7828</v>
      </c>
      <c r="R11" s="196">
        <v>7828</v>
      </c>
      <c r="S11" s="196">
        <v>7828</v>
      </c>
      <c r="T11" s="196">
        <v>7828</v>
      </c>
      <c r="U11" s="196">
        <v>7828</v>
      </c>
      <c r="V11" s="65">
        <v>1.163</v>
      </c>
      <c r="W11" s="68">
        <f>'Школы-средняя'!S11</f>
        <v>0.916</v>
      </c>
      <c r="X11" s="49">
        <f t="shared" si="0"/>
        <v>1776.3</v>
      </c>
      <c r="Y11" s="49">
        <f t="shared" si="1"/>
        <v>16.7</v>
      </c>
      <c r="Z11" s="49">
        <f t="shared" si="2"/>
        <v>0</v>
      </c>
      <c r="AA11" s="49">
        <f t="shared" si="3"/>
        <v>0</v>
      </c>
      <c r="AB11" s="49">
        <f t="shared" si="4"/>
        <v>0</v>
      </c>
      <c r="AC11" s="49">
        <f t="shared" si="5"/>
        <v>16.7</v>
      </c>
      <c r="AD11" s="49">
        <f t="shared" si="6"/>
        <v>0</v>
      </c>
      <c r="AE11" s="49">
        <f t="shared" si="7"/>
        <v>0</v>
      </c>
      <c r="AF11" s="49">
        <f t="shared" si="8"/>
        <v>33.4</v>
      </c>
      <c r="AG11" s="49">
        <f t="shared" si="9"/>
        <v>1843.1000000000001</v>
      </c>
      <c r="AH11" s="59"/>
      <c r="AI11" s="59"/>
    </row>
    <row r="12" spans="1:35" s="36" customFormat="1" ht="15.75" customHeight="1">
      <c r="A12" s="32">
        <v>5</v>
      </c>
      <c r="B12" s="40" t="s">
        <v>58</v>
      </c>
      <c r="C12" s="47">
        <v>5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6">
        <v>7828</v>
      </c>
      <c r="N12" s="196">
        <v>7828</v>
      </c>
      <c r="O12" s="196">
        <v>7828</v>
      </c>
      <c r="P12" s="196">
        <v>7828</v>
      </c>
      <c r="Q12" s="196">
        <v>7828</v>
      </c>
      <c r="R12" s="196">
        <v>7828</v>
      </c>
      <c r="S12" s="196">
        <v>7828</v>
      </c>
      <c r="T12" s="196">
        <v>7828</v>
      </c>
      <c r="U12" s="196">
        <v>7828</v>
      </c>
      <c r="V12" s="65">
        <v>0</v>
      </c>
      <c r="W12" s="68">
        <f>'Школы-средняя'!S12</f>
        <v>5.716</v>
      </c>
      <c r="X12" s="49">
        <f t="shared" si="0"/>
        <v>0</v>
      </c>
      <c r="Y12" s="49">
        <f t="shared" si="1"/>
        <v>0</v>
      </c>
      <c r="Z12" s="49">
        <f t="shared" si="2"/>
        <v>0</v>
      </c>
      <c r="AA12" s="49">
        <f t="shared" si="3"/>
        <v>0</v>
      </c>
      <c r="AB12" s="49">
        <f t="shared" si="4"/>
        <v>0</v>
      </c>
      <c r="AC12" s="49">
        <f t="shared" si="5"/>
        <v>0</v>
      </c>
      <c r="AD12" s="49">
        <f t="shared" si="6"/>
        <v>0</v>
      </c>
      <c r="AE12" s="49">
        <f t="shared" si="7"/>
        <v>0</v>
      </c>
      <c r="AF12" s="49">
        <f t="shared" si="8"/>
        <v>0</v>
      </c>
      <c r="AG12" s="49">
        <f t="shared" si="9"/>
        <v>0</v>
      </c>
      <c r="AH12" s="59"/>
      <c r="AI12" s="59"/>
    </row>
    <row r="13" spans="1:35" s="36" customFormat="1" ht="15.75" customHeight="1">
      <c r="A13" s="32">
        <v>6</v>
      </c>
      <c r="B13" s="40" t="s">
        <v>3</v>
      </c>
      <c r="C13" s="47">
        <v>5</v>
      </c>
      <c r="D13" s="197">
        <v>282</v>
      </c>
      <c r="E13" s="198">
        <v>1</v>
      </c>
      <c r="F13" s="198"/>
      <c r="G13" s="198">
        <v>1</v>
      </c>
      <c r="H13" s="198">
        <v>6</v>
      </c>
      <c r="I13" s="198"/>
      <c r="J13" s="198"/>
      <c r="K13" s="198">
        <v>2</v>
      </c>
      <c r="L13" s="198"/>
      <c r="M13" s="196">
        <v>7828</v>
      </c>
      <c r="N13" s="196">
        <v>7828</v>
      </c>
      <c r="O13" s="196">
        <v>7828</v>
      </c>
      <c r="P13" s="196">
        <v>7828</v>
      </c>
      <c r="Q13" s="196">
        <v>7828</v>
      </c>
      <c r="R13" s="196">
        <v>7828</v>
      </c>
      <c r="S13" s="196">
        <v>7828</v>
      </c>
      <c r="T13" s="196">
        <v>7828</v>
      </c>
      <c r="U13" s="196">
        <v>7828</v>
      </c>
      <c r="V13" s="65">
        <v>1.038</v>
      </c>
      <c r="W13" s="68">
        <f>'Школы-средняя'!S13</f>
        <v>2.114</v>
      </c>
      <c r="X13" s="49">
        <f t="shared" si="0"/>
        <v>4844</v>
      </c>
      <c r="Y13" s="49">
        <f t="shared" si="1"/>
        <v>17.2</v>
      </c>
      <c r="Z13" s="49">
        <f t="shared" si="2"/>
        <v>0</v>
      </c>
      <c r="AA13" s="49">
        <f t="shared" si="3"/>
        <v>17.2</v>
      </c>
      <c r="AB13" s="49">
        <f t="shared" si="4"/>
        <v>103.1</v>
      </c>
      <c r="AC13" s="49">
        <f t="shared" si="5"/>
        <v>0</v>
      </c>
      <c r="AD13" s="49">
        <f t="shared" si="6"/>
        <v>0</v>
      </c>
      <c r="AE13" s="49">
        <f t="shared" si="7"/>
        <v>34.4</v>
      </c>
      <c r="AF13" s="49">
        <f t="shared" si="8"/>
        <v>0</v>
      </c>
      <c r="AG13" s="49">
        <f t="shared" si="9"/>
        <v>5015.9</v>
      </c>
      <c r="AH13" s="59"/>
      <c r="AI13" s="59"/>
    </row>
    <row r="14" spans="1:35" s="36" customFormat="1" ht="15.75" customHeight="1">
      <c r="A14" s="32">
        <v>7</v>
      </c>
      <c r="B14" s="40" t="s">
        <v>4</v>
      </c>
      <c r="C14" s="47">
        <v>5</v>
      </c>
      <c r="D14" s="197">
        <v>382</v>
      </c>
      <c r="E14" s="198">
        <v>6</v>
      </c>
      <c r="F14" s="198"/>
      <c r="G14" s="198"/>
      <c r="H14" s="198">
        <v>3</v>
      </c>
      <c r="I14" s="198">
        <v>1</v>
      </c>
      <c r="J14" s="198">
        <v>2</v>
      </c>
      <c r="K14" s="198">
        <v>1</v>
      </c>
      <c r="L14" s="198"/>
      <c r="M14" s="196">
        <v>7828</v>
      </c>
      <c r="N14" s="196">
        <v>7828</v>
      </c>
      <c r="O14" s="196">
        <v>7828</v>
      </c>
      <c r="P14" s="196">
        <v>7828</v>
      </c>
      <c r="Q14" s="196">
        <v>7828</v>
      </c>
      <c r="R14" s="196">
        <v>7828</v>
      </c>
      <c r="S14" s="196">
        <v>7828</v>
      </c>
      <c r="T14" s="196">
        <v>7828</v>
      </c>
      <c r="U14" s="196">
        <v>7828</v>
      </c>
      <c r="V14" s="65">
        <v>1.087</v>
      </c>
      <c r="W14" s="68">
        <f>'Школы-средняя'!S14</f>
        <v>1.274</v>
      </c>
      <c r="X14" s="49">
        <f t="shared" si="0"/>
        <v>4141.1</v>
      </c>
      <c r="Y14" s="49">
        <f t="shared" si="1"/>
        <v>65</v>
      </c>
      <c r="Z14" s="49">
        <f t="shared" si="2"/>
        <v>0</v>
      </c>
      <c r="AA14" s="49">
        <f t="shared" si="3"/>
        <v>0</v>
      </c>
      <c r="AB14" s="49">
        <f t="shared" si="4"/>
        <v>32.5</v>
      </c>
      <c r="AC14" s="49">
        <f t="shared" si="5"/>
        <v>10.8</v>
      </c>
      <c r="AD14" s="49">
        <f t="shared" si="6"/>
        <v>21.7</v>
      </c>
      <c r="AE14" s="49">
        <f t="shared" si="7"/>
        <v>10.8</v>
      </c>
      <c r="AF14" s="49">
        <f t="shared" si="8"/>
        <v>0</v>
      </c>
      <c r="AG14" s="49">
        <f t="shared" si="9"/>
        <v>4281.900000000001</v>
      </c>
      <c r="AH14" s="59"/>
      <c r="AI14" s="59"/>
    </row>
    <row r="15" spans="1:35" s="36" customFormat="1" ht="15.75" customHeight="1">
      <c r="A15" s="41">
        <v>8</v>
      </c>
      <c r="B15" s="42" t="s">
        <v>5</v>
      </c>
      <c r="C15" s="47">
        <v>5</v>
      </c>
      <c r="D15" s="197">
        <v>391</v>
      </c>
      <c r="E15" s="198">
        <v>3</v>
      </c>
      <c r="F15" s="198"/>
      <c r="G15" s="198"/>
      <c r="H15" s="198">
        <v>5</v>
      </c>
      <c r="I15" s="198"/>
      <c r="J15" s="198"/>
      <c r="K15" s="198">
        <v>1</v>
      </c>
      <c r="L15" s="198">
        <v>4</v>
      </c>
      <c r="M15" s="196">
        <v>7828</v>
      </c>
      <c r="N15" s="196">
        <v>7828</v>
      </c>
      <c r="O15" s="196">
        <v>7828</v>
      </c>
      <c r="P15" s="196">
        <v>7828</v>
      </c>
      <c r="Q15" s="196">
        <v>7828</v>
      </c>
      <c r="R15" s="196">
        <v>7828</v>
      </c>
      <c r="S15" s="196">
        <v>7828</v>
      </c>
      <c r="T15" s="196">
        <v>7828</v>
      </c>
      <c r="U15" s="196">
        <v>7828</v>
      </c>
      <c r="V15" s="65">
        <v>1.065</v>
      </c>
      <c r="W15" s="68">
        <f>'Школы-средняя'!S15</f>
        <v>0.803</v>
      </c>
      <c r="X15" s="49">
        <f t="shared" si="0"/>
        <v>2617.5</v>
      </c>
      <c r="Y15" s="49">
        <f t="shared" si="1"/>
        <v>20.1</v>
      </c>
      <c r="Z15" s="49">
        <f t="shared" si="2"/>
        <v>0</v>
      </c>
      <c r="AA15" s="49">
        <f t="shared" si="3"/>
        <v>0</v>
      </c>
      <c r="AB15" s="49">
        <f t="shared" si="4"/>
        <v>33.5</v>
      </c>
      <c r="AC15" s="49">
        <f t="shared" si="5"/>
        <v>0</v>
      </c>
      <c r="AD15" s="49">
        <f t="shared" si="6"/>
        <v>0</v>
      </c>
      <c r="AE15" s="49">
        <f t="shared" si="7"/>
        <v>6.7</v>
      </c>
      <c r="AF15" s="49">
        <f t="shared" si="8"/>
        <v>26.8</v>
      </c>
      <c r="AG15" s="49">
        <f t="shared" si="9"/>
        <v>2704.6</v>
      </c>
      <c r="AH15" s="59"/>
      <c r="AI15" s="59"/>
    </row>
    <row r="16" spans="1:35" s="36" customFormat="1" ht="15.75" customHeight="1">
      <c r="A16" s="32">
        <v>10</v>
      </c>
      <c r="B16" s="40" t="s">
        <v>6</v>
      </c>
      <c r="C16" s="47">
        <v>5</v>
      </c>
      <c r="D16" s="197">
        <v>19</v>
      </c>
      <c r="E16" s="198"/>
      <c r="F16" s="198"/>
      <c r="G16" s="198"/>
      <c r="H16" s="198"/>
      <c r="I16" s="198"/>
      <c r="J16" s="198"/>
      <c r="K16" s="198"/>
      <c r="L16" s="198"/>
      <c r="M16" s="196">
        <v>7828</v>
      </c>
      <c r="N16" s="196">
        <v>7828</v>
      </c>
      <c r="O16" s="196">
        <v>7828</v>
      </c>
      <c r="P16" s="196">
        <v>7828</v>
      </c>
      <c r="Q16" s="196">
        <v>7828</v>
      </c>
      <c r="R16" s="196">
        <v>7828</v>
      </c>
      <c r="S16" s="196">
        <v>7828</v>
      </c>
      <c r="T16" s="196">
        <v>7828</v>
      </c>
      <c r="U16" s="196">
        <v>7828</v>
      </c>
      <c r="V16" s="66">
        <v>6.579</v>
      </c>
      <c r="W16" s="68">
        <f>'Школы-средняя'!S16</f>
        <v>0.587</v>
      </c>
      <c r="X16" s="49">
        <f>ROUND(D16*M16*V16*W16/1000,1)+0.9</f>
        <v>575.3</v>
      </c>
      <c r="Y16" s="49">
        <f t="shared" si="1"/>
        <v>0</v>
      </c>
      <c r="Z16" s="49">
        <f t="shared" si="2"/>
        <v>0</v>
      </c>
      <c r="AA16" s="49">
        <f t="shared" si="3"/>
        <v>0</v>
      </c>
      <c r="AB16" s="49">
        <f t="shared" si="4"/>
        <v>0</v>
      </c>
      <c r="AC16" s="49">
        <f t="shared" si="5"/>
        <v>0</v>
      </c>
      <c r="AD16" s="49">
        <f t="shared" si="6"/>
        <v>0</v>
      </c>
      <c r="AE16" s="49">
        <f t="shared" si="7"/>
        <v>0</v>
      </c>
      <c r="AF16" s="49">
        <f t="shared" si="8"/>
        <v>0</v>
      </c>
      <c r="AG16" s="49">
        <f t="shared" si="9"/>
        <v>575.3</v>
      </c>
      <c r="AH16" s="59"/>
      <c r="AI16" s="59"/>
    </row>
    <row r="17" spans="1:35" s="36" customFormat="1" ht="15.75" customHeight="1">
      <c r="A17" s="32">
        <v>11</v>
      </c>
      <c r="B17" s="33" t="s">
        <v>7</v>
      </c>
      <c r="C17" s="47">
        <v>5</v>
      </c>
      <c r="D17" s="197">
        <v>94</v>
      </c>
      <c r="E17" s="198">
        <v>1</v>
      </c>
      <c r="F17" s="198"/>
      <c r="G17" s="198"/>
      <c r="H17" s="198"/>
      <c r="I17" s="198"/>
      <c r="J17" s="198"/>
      <c r="K17" s="198">
        <v>1</v>
      </c>
      <c r="L17" s="198">
        <v>1</v>
      </c>
      <c r="M17" s="196">
        <v>7828</v>
      </c>
      <c r="N17" s="196">
        <v>7828</v>
      </c>
      <c r="O17" s="196">
        <v>7828</v>
      </c>
      <c r="P17" s="196">
        <v>7828</v>
      </c>
      <c r="Q17" s="196">
        <v>7828</v>
      </c>
      <c r="R17" s="196">
        <v>7828</v>
      </c>
      <c r="S17" s="196">
        <v>7828</v>
      </c>
      <c r="T17" s="196">
        <v>7828</v>
      </c>
      <c r="U17" s="196">
        <v>7828</v>
      </c>
      <c r="V17" s="66">
        <v>1.316</v>
      </c>
      <c r="W17" s="68">
        <f>'Школы-средняя'!S17</f>
        <v>1.28</v>
      </c>
      <c r="X17" s="49">
        <f t="shared" si="0"/>
        <v>1239.5</v>
      </c>
      <c r="Y17" s="49">
        <f t="shared" si="1"/>
        <v>13.2</v>
      </c>
      <c r="Z17" s="49">
        <f t="shared" si="2"/>
        <v>0</v>
      </c>
      <c r="AA17" s="49">
        <f t="shared" si="3"/>
        <v>0</v>
      </c>
      <c r="AB17" s="49">
        <f t="shared" si="4"/>
        <v>0</v>
      </c>
      <c r="AC17" s="49">
        <f t="shared" si="5"/>
        <v>0</v>
      </c>
      <c r="AD17" s="49">
        <f t="shared" si="6"/>
        <v>0</v>
      </c>
      <c r="AE17" s="49">
        <f t="shared" si="7"/>
        <v>13.2</v>
      </c>
      <c r="AF17" s="49">
        <f t="shared" si="8"/>
        <v>13.2</v>
      </c>
      <c r="AG17" s="49">
        <f t="shared" si="9"/>
        <v>1279.1000000000001</v>
      </c>
      <c r="AH17" s="59"/>
      <c r="AI17" s="59"/>
    </row>
    <row r="18" spans="1:35" s="36" customFormat="1" ht="15.75" customHeight="1">
      <c r="A18" s="32">
        <v>12</v>
      </c>
      <c r="B18" s="33" t="s">
        <v>8</v>
      </c>
      <c r="C18" s="47">
        <v>5</v>
      </c>
      <c r="D18" s="197">
        <v>94</v>
      </c>
      <c r="E18" s="198"/>
      <c r="F18" s="198">
        <v>1</v>
      </c>
      <c r="G18" s="198"/>
      <c r="H18" s="198"/>
      <c r="I18" s="198"/>
      <c r="J18" s="198"/>
      <c r="K18" s="198"/>
      <c r="L18" s="198"/>
      <c r="M18" s="196">
        <v>7828</v>
      </c>
      <c r="N18" s="196">
        <v>7828</v>
      </c>
      <c r="O18" s="196">
        <v>7828</v>
      </c>
      <c r="P18" s="196">
        <v>7828</v>
      </c>
      <c r="Q18" s="196">
        <v>7828</v>
      </c>
      <c r="R18" s="196">
        <v>7828</v>
      </c>
      <c r="S18" s="196">
        <v>7828</v>
      </c>
      <c r="T18" s="196">
        <v>7828</v>
      </c>
      <c r="U18" s="196">
        <v>7828</v>
      </c>
      <c r="V18" s="66">
        <v>1.316</v>
      </c>
      <c r="W18" s="68">
        <f>'Школы-средняя'!S18</f>
        <v>1.414</v>
      </c>
      <c r="X18" s="49">
        <f t="shared" si="0"/>
        <v>1369.3</v>
      </c>
      <c r="Y18" s="49">
        <f t="shared" si="1"/>
        <v>0</v>
      </c>
      <c r="Z18" s="49">
        <f t="shared" si="2"/>
        <v>14.6</v>
      </c>
      <c r="AA18" s="49">
        <f t="shared" si="3"/>
        <v>0</v>
      </c>
      <c r="AB18" s="49">
        <f t="shared" si="4"/>
        <v>0</v>
      </c>
      <c r="AC18" s="49">
        <f t="shared" si="5"/>
        <v>0</v>
      </c>
      <c r="AD18" s="49">
        <f t="shared" si="6"/>
        <v>0</v>
      </c>
      <c r="AE18" s="49">
        <f t="shared" si="7"/>
        <v>0</v>
      </c>
      <c r="AF18" s="49">
        <f t="shared" si="8"/>
        <v>0</v>
      </c>
      <c r="AG18" s="49">
        <f t="shared" si="9"/>
        <v>1383.8999999999999</v>
      </c>
      <c r="AH18" s="59"/>
      <c r="AI18" s="59"/>
    </row>
    <row r="19" spans="1:35" s="36" customFormat="1" ht="15.75" customHeight="1">
      <c r="A19" s="32">
        <v>13</v>
      </c>
      <c r="B19" s="33" t="s">
        <v>9</v>
      </c>
      <c r="C19" s="47">
        <v>5</v>
      </c>
      <c r="D19" s="197">
        <v>109</v>
      </c>
      <c r="E19" s="198"/>
      <c r="F19" s="198">
        <v>1</v>
      </c>
      <c r="G19" s="198"/>
      <c r="H19" s="198"/>
      <c r="I19" s="198"/>
      <c r="J19" s="198"/>
      <c r="K19" s="198">
        <v>4</v>
      </c>
      <c r="L19" s="198"/>
      <c r="M19" s="196">
        <v>7828</v>
      </c>
      <c r="N19" s="196">
        <v>7828</v>
      </c>
      <c r="O19" s="196">
        <v>7828</v>
      </c>
      <c r="P19" s="196">
        <v>7828</v>
      </c>
      <c r="Q19" s="196">
        <v>7828</v>
      </c>
      <c r="R19" s="196">
        <v>7828</v>
      </c>
      <c r="S19" s="196">
        <v>7828</v>
      </c>
      <c r="T19" s="196">
        <v>7828</v>
      </c>
      <c r="U19" s="196">
        <v>7828</v>
      </c>
      <c r="V19" s="66">
        <v>1.364</v>
      </c>
      <c r="W19" s="68">
        <f>'Школы-средняя'!S19</f>
        <v>0.784</v>
      </c>
      <c r="X19" s="49">
        <f t="shared" si="0"/>
        <v>912.4</v>
      </c>
      <c r="Y19" s="49">
        <f t="shared" si="1"/>
        <v>0</v>
      </c>
      <c r="Z19" s="49">
        <f t="shared" si="2"/>
        <v>8.4</v>
      </c>
      <c r="AA19" s="49">
        <f t="shared" si="3"/>
        <v>0</v>
      </c>
      <c r="AB19" s="49">
        <f t="shared" si="4"/>
        <v>0</v>
      </c>
      <c r="AC19" s="49">
        <f t="shared" si="5"/>
        <v>0</v>
      </c>
      <c r="AD19" s="49">
        <f t="shared" si="6"/>
        <v>0</v>
      </c>
      <c r="AE19" s="49">
        <f t="shared" si="7"/>
        <v>33.5</v>
      </c>
      <c r="AF19" s="49">
        <f t="shared" si="8"/>
        <v>0</v>
      </c>
      <c r="AG19" s="49">
        <f t="shared" si="9"/>
        <v>954.3</v>
      </c>
      <c r="AH19" s="59"/>
      <c r="AI19" s="59"/>
    </row>
    <row r="20" spans="1:35" s="36" customFormat="1" ht="15.75" customHeight="1">
      <c r="A20" s="32">
        <v>14</v>
      </c>
      <c r="B20" s="33" t="s">
        <v>10</v>
      </c>
      <c r="C20" s="47">
        <v>5</v>
      </c>
      <c r="D20" s="197">
        <v>287</v>
      </c>
      <c r="E20" s="198">
        <v>1</v>
      </c>
      <c r="F20" s="198"/>
      <c r="G20" s="198"/>
      <c r="H20" s="198"/>
      <c r="I20" s="198"/>
      <c r="J20" s="198"/>
      <c r="K20" s="198"/>
      <c r="L20" s="198"/>
      <c r="M20" s="196">
        <v>7828</v>
      </c>
      <c r="N20" s="196">
        <v>7828</v>
      </c>
      <c r="O20" s="196">
        <v>7828</v>
      </c>
      <c r="P20" s="196">
        <v>7828</v>
      </c>
      <c r="Q20" s="196">
        <v>7828</v>
      </c>
      <c r="R20" s="196">
        <v>7828</v>
      </c>
      <c r="S20" s="196">
        <v>7828</v>
      </c>
      <c r="T20" s="196">
        <v>7828</v>
      </c>
      <c r="U20" s="196">
        <v>7828</v>
      </c>
      <c r="V20" s="66">
        <v>1.128</v>
      </c>
      <c r="W20" s="68">
        <f>'Школы-средняя'!S20</f>
        <v>0.934</v>
      </c>
      <c r="X20" s="49">
        <f t="shared" si="0"/>
        <v>2366.9</v>
      </c>
      <c r="Y20" s="49">
        <f t="shared" si="1"/>
        <v>8.2</v>
      </c>
      <c r="Z20" s="49">
        <f t="shared" si="2"/>
        <v>0</v>
      </c>
      <c r="AA20" s="49">
        <f t="shared" si="3"/>
        <v>0</v>
      </c>
      <c r="AB20" s="49">
        <f t="shared" si="4"/>
        <v>0</v>
      </c>
      <c r="AC20" s="49">
        <f t="shared" si="5"/>
        <v>0</v>
      </c>
      <c r="AD20" s="49">
        <f t="shared" si="6"/>
        <v>0</v>
      </c>
      <c r="AE20" s="49">
        <f t="shared" si="7"/>
        <v>0</v>
      </c>
      <c r="AF20" s="49">
        <f t="shared" si="8"/>
        <v>0</v>
      </c>
      <c r="AG20" s="49">
        <f t="shared" si="9"/>
        <v>2375.1</v>
      </c>
      <c r="AH20" s="59"/>
      <c r="AI20" s="59"/>
    </row>
    <row r="21" spans="1:35" s="36" customFormat="1" ht="15.75" customHeight="1">
      <c r="A21" s="32">
        <v>15</v>
      </c>
      <c r="B21" s="33" t="s">
        <v>11</v>
      </c>
      <c r="C21" s="47">
        <v>5</v>
      </c>
      <c r="D21" s="197">
        <v>23</v>
      </c>
      <c r="E21" s="198"/>
      <c r="F21" s="198"/>
      <c r="G21" s="198"/>
      <c r="H21" s="198">
        <v>2</v>
      </c>
      <c r="I21" s="198"/>
      <c r="J21" s="198"/>
      <c r="K21" s="198"/>
      <c r="L21" s="198"/>
      <c r="M21" s="196">
        <v>7828</v>
      </c>
      <c r="N21" s="196">
        <v>7828</v>
      </c>
      <c r="O21" s="196">
        <v>7828</v>
      </c>
      <c r="P21" s="196">
        <v>7828</v>
      </c>
      <c r="Q21" s="196">
        <v>7828</v>
      </c>
      <c r="R21" s="196">
        <v>7828</v>
      </c>
      <c r="S21" s="196">
        <v>7828</v>
      </c>
      <c r="T21" s="196">
        <v>7828</v>
      </c>
      <c r="U21" s="196">
        <v>7828</v>
      </c>
      <c r="V21" s="66">
        <v>5</v>
      </c>
      <c r="W21" s="68">
        <f>'Школы-средняя'!S21</f>
        <v>0.423</v>
      </c>
      <c r="X21" s="49">
        <f t="shared" si="0"/>
        <v>380.8</v>
      </c>
      <c r="Y21" s="49">
        <f t="shared" si="1"/>
        <v>0</v>
      </c>
      <c r="Z21" s="49">
        <f t="shared" si="2"/>
        <v>0</v>
      </c>
      <c r="AA21" s="49">
        <f t="shared" si="3"/>
        <v>0</v>
      </c>
      <c r="AB21" s="49">
        <f t="shared" si="4"/>
        <v>33.1</v>
      </c>
      <c r="AC21" s="49">
        <f t="shared" si="5"/>
        <v>0</v>
      </c>
      <c r="AD21" s="49">
        <f t="shared" si="6"/>
        <v>0</v>
      </c>
      <c r="AE21" s="49">
        <f t="shared" si="7"/>
        <v>0</v>
      </c>
      <c r="AF21" s="49">
        <f t="shared" si="8"/>
        <v>0</v>
      </c>
      <c r="AG21" s="49">
        <f t="shared" si="9"/>
        <v>413.90000000000003</v>
      </c>
      <c r="AH21" s="59"/>
      <c r="AI21" s="59"/>
    </row>
    <row r="22" spans="1:35" s="36" customFormat="1" ht="15.75" customHeight="1">
      <c r="A22" s="32">
        <v>16</v>
      </c>
      <c r="B22" s="33" t="s">
        <v>12</v>
      </c>
      <c r="C22" s="47">
        <v>5</v>
      </c>
      <c r="D22" s="197">
        <v>223</v>
      </c>
      <c r="E22" s="198">
        <v>1</v>
      </c>
      <c r="F22" s="198"/>
      <c r="G22" s="198"/>
      <c r="H22" s="198">
        <v>3</v>
      </c>
      <c r="I22" s="198"/>
      <c r="J22" s="198"/>
      <c r="K22" s="198">
        <v>2</v>
      </c>
      <c r="L22" s="198"/>
      <c r="M22" s="196">
        <v>7828</v>
      </c>
      <c r="N22" s="196">
        <v>7828</v>
      </c>
      <c r="O22" s="196">
        <v>7828</v>
      </c>
      <c r="P22" s="196">
        <v>7828</v>
      </c>
      <c r="Q22" s="196">
        <v>7828</v>
      </c>
      <c r="R22" s="196">
        <v>7828</v>
      </c>
      <c r="S22" s="196">
        <v>7828</v>
      </c>
      <c r="T22" s="196">
        <v>7828</v>
      </c>
      <c r="U22" s="196">
        <v>7828</v>
      </c>
      <c r="V22" s="66">
        <v>1.211</v>
      </c>
      <c r="W22" s="68">
        <f>'Школы-средняя'!S22</f>
        <v>0.503</v>
      </c>
      <c r="X22" s="49">
        <f t="shared" si="0"/>
        <v>1063.3</v>
      </c>
      <c r="Y22" s="49">
        <f t="shared" si="1"/>
        <v>4.8</v>
      </c>
      <c r="Z22" s="49">
        <f t="shared" si="2"/>
        <v>0</v>
      </c>
      <c r="AA22" s="49">
        <f t="shared" si="3"/>
        <v>0</v>
      </c>
      <c r="AB22" s="49">
        <f t="shared" si="4"/>
        <v>14.3</v>
      </c>
      <c r="AC22" s="49">
        <f t="shared" si="5"/>
        <v>0</v>
      </c>
      <c r="AD22" s="49">
        <f t="shared" si="6"/>
        <v>0</v>
      </c>
      <c r="AE22" s="49">
        <f t="shared" si="7"/>
        <v>9.5</v>
      </c>
      <c r="AF22" s="49">
        <f t="shared" si="8"/>
        <v>0</v>
      </c>
      <c r="AG22" s="49">
        <f t="shared" si="9"/>
        <v>1091.8999999999999</v>
      </c>
      <c r="AH22" s="59"/>
      <c r="AI22" s="59"/>
    </row>
    <row r="23" spans="1:35" s="36" customFormat="1" ht="15.75" customHeight="1">
      <c r="A23" s="32">
        <v>17</v>
      </c>
      <c r="B23" s="33" t="s">
        <v>13</v>
      </c>
      <c r="C23" s="47">
        <v>5</v>
      </c>
      <c r="D23" s="197">
        <v>61</v>
      </c>
      <c r="E23" s="198">
        <v>1</v>
      </c>
      <c r="F23" s="198"/>
      <c r="G23" s="198"/>
      <c r="H23" s="198">
        <v>2</v>
      </c>
      <c r="I23" s="198"/>
      <c r="J23" s="198"/>
      <c r="K23" s="198">
        <v>2</v>
      </c>
      <c r="L23" s="198">
        <v>1</v>
      </c>
      <c r="M23" s="196">
        <v>7828</v>
      </c>
      <c r="N23" s="196">
        <v>7828</v>
      </c>
      <c r="O23" s="196">
        <v>7828</v>
      </c>
      <c r="P23" s="196">
        <v>7828</v>
      </c>
      <c r="Q23" s="196">
        <v>7828</v>
      </c>
      <c r="R23" s="196">
        <v>7828</v>
      </c>
      <c r="S23" s="196">
        <v>7828</v>
      </c>
      <c r="T23" s="196">
        <v>7828</v>
      </c>
      <c r="U23" s="196">
        <v>7828</v>
      </c>
      <c r="V23" s="66">
        <v>1.953</v>
      </c>
      <c r="W23" s="68">
        <f>'Школы-средняя'!S23</f>
        <v>0.627</v>
      </c>
      <c r="X23" s="49">
        <f t="shared" si="0"/>
        <v>584.7</v>
      </c>
      <c r="Y23" s="49">
        <f t="shared" si="1"/>
        <v>9.6</v>
      </c>
      <c r="Z23" s="49">
        <f t="shared" si="2"/>
        <v>0</v>
      </c>
      <c r="AA23" s="49">
        <f t="shared" si="3"/>
        <v>0</v>
      </c>
      <c r="AB23" s="49">
        <f t="shared" si="4"/>
        <v>19.2</v>
      </c>
      <c r="AC23" s="49">
        <f t="shared" si="5"/>
        <v>0</v>
      </c>
      <c r="AD23" s="49">
        <f t="shared" si="6"/>
        <v>0</v>
      </c>
      <c r="AE23" s="49">
        <f t="shared" si="7"/>
        <v>19.2</v>
      </c>
      <c r="AF23" s="49">
        <f t="shared" si="8"/>
        <v>9.6</v>
      </c>
      <c r="AG23" s="49">
        <f t="shared" si="9"/>
        <v>642.3000000000002</v>
      </c>
      <c r="AH23" s="59"/>
      <c r="AI23" s="59"/>
    </row>
    <row r="24" spans="1:35" s="36" customFormat="1" ht="15.75" customHeight="1">
      <c r="A24" s="32">
        <v>18</v>
      </c>
      <c r="B24" s="33" t="s">
        <v>14</v>
      </c>
      <c r="C24" s="47">
        <v>5</v>
      </c>
      <c r="D24" s="197">
        <v>14</v>
      </c>
      <c r="E24" s="198"/>
      <c r="F24" s="198"/>
      <c r="G24" s="198"/>
      <c r="H24" s="198">
        <v>1</v>
      </c>
      <c r="I24" s="198"/>
      <c r="J24" s="198"/>
      <c r="K24" s="198"/>
      <c r="L24" s="198"/>
      <c r="M24" s="196">
        <v>7828</v>
      </c>
      <c r="N24" s="196">
        <v>7828</v>
      </c>
      <c r="O24" s="196">
        <v>7828</v>
      </c>
      <c r="P24" s="196">
        <v>7828</v>
      </c>
      <c r="Q24" s="196">
        <v>7828</v>
      </c>
      <c r="R24" s="196">
        <v>7828</v>
      </c>
      <c r="S24" s="196">
        <v>7828</v>
      </c>
      <c r="T24" s="196">
        <v>7828</v>
      </c>
      <c r="U24" s="196">
        <v>7828</v>
      </c>
      <c r="V24" s="66">
        <v>8.333</v>
      </c>
      <c r="W24" s="68">
        <f>'Школы-средняя'!S24</f>
        <v>0.521</v>
      </c>
      <c r="X24" s="49">
        <f>ROUND(D24*M24*V24*W24/1000,1)-0.8</f>
        <v>475</v>
      </c>
      <c r="Y24" s="49">
        <f t="shared" si="1"/>
        <v>0</v>
      </c>
      <c r="Z24" s="49">
        <f t="shared" si="2"/>
        <v>0</v>
      </c>
      <c r="AA24" s="49">
        <f t="shared" si="3"/>
        <v>0</v>
      </c>
      <c r="AB24" s="49">
        <f t="shared" si="4"/>
        <v>34</v>
      </c>
      <c r="AC24" s="49">
        <f t="shared" si="5"/>
        <v>0</v>
      </c>
      <c r="AD24" s="49">
        <f t="shared" si="6"/>
        <v>0</v>
      </c>
      <c r="AE24" s="49">
        <f t="shared" si="7"/>
        <v>0</v>
      </c>
      <c r="AF24" s="49">
        <f t="shared" si="8"/>
        <v>0</v>
      </c>
      <c r="AG24" s="49">
        <f t="shared" si="9"/>
        <v>509</v>
      </c>
      <c r="AH24" s="59"/>
      <c r="AI24" s="59"/>
    </row>
    <row r="25" spans="1:35" s="36" customFormat="1" ht="15.75" customHeight="1">
      <c r="A25" s="32">
        <v>19</v>
      </c>
      <c r="B25" s="33" t="s">
        <v>15</v>
      </c>
      <c r="C25" s="47">
        <v>5</v>
      </c>
      <c r="D25" s="197">
        <v>36</v>
      </c>
      <c r="E25" s="198"/>
      <c r="F25" s="198"/>
      <c r="G25" s="198"/>
      <c r="H25" s="198"/>
      <c r="I25" s="198"/>
      <c r="J25" s="198"/>
      <c r="K25" s="198"/>
      <c r="L25" s="198"/>
      <c r="M25" s="196">
        <v>7828</v>
      </c>
      <c r="N25" s="196">
        <v>7828</v>
      </c>
      <c r="O25" s="196">
        <v>7828</v>
      </c>
      <c r="P25" s="196">
        <v>7828</v>
      </c>
      <c r="Q25" s="196">
        <v>7828</v>
      </c>
      <c r="R25" s="196">
        <v>7828</v>
      </c>
      <c r="S25" s="196">
        <v>7828</v>
      </c>
      <c r="T25" s="196">
        <v>7828</v>
      </c>
      <c r="U25" s="196">
        <v>7828</v>
      </c>
      <c r="V25" s="66">
        <v>3.472</v>
      </c>
      <c r="W25" s="68">
        <f>'Школы-средняя'!S25</f>
        <v>0.54</v>
      </c>
      <c r="X25" s="49">
        <f>ROUND(D25*M25*V25*W25/1000,1)+0.3</f>
        <v>528.6999999999999</v>
      </c>
      <c r="Y25" s="49">
        <f t="shared" si="1"/>
        <v>0</v>
      </c>
      <c r="Z25" s="49">
        <f t="shared" si="2"/>
        <v>0</v>
      </c>
      <c r="AA25" s="49">
        <f t="shared" si="3"/>
        <v>0</v>
      </c>
      <c r="AB25" s="49">
        <f t="shared" si="4"/>
        <v>0</v>
      </c>
      <c r="AC25" s="49">
        <f t="shared" si="5"/>
        <v>0</v>
      </c>
      <c r="AD25" s="49">
        <f t="shared" si="6"/>
        <v>0</v>
      </c>
      <c r="AE25" s="49">
        <f t="shared" si="7"/>
        <v>0</v>
      </c>
      <c r="AF25" s="49">
        <f t="shared" si="8"/>
        <v>0</v>
      </c>
      <c r="AG25" s="49">
        <f t="shared" si="9"/>
        <v>528.6999999999999</v>
      </c>
      <c r="AH25" s="59"/>
      <c r="AI25" s="59"/>
    </row>
    <row r="26" spans="1:35" s="36" customFormat="1" ht="15.75" customHeight="1">
      <c r="A26" s="32">
        <v>20</v>
      </c>
      <c r="B26" s="33" t="s">
        <v>16</v>
      </c>
      <c r="C26" s="47">
        <v>5</v>
      </c>
      <c r="D26" s="197">
        <v>106</v>
      </c>
      <c r="E26" s="198"/>
      <c r="F26" s="198"/>
      <c r="G26" s="198"/>
      <c r="H26" s="198"/>
      <c r="I26" s="198"/>
      <c r="J26" s="198">
        <v>1</v>
      </c>
      <c r="K26" s="198"/>
      <c r="L26" s="198">
        <v>2</v>
      </c>
      <c r="M26" s="196">
        <v>7828</v>
      </c>
      <c r="N26" s="196">
        <v>7828</v>
      </c>
      <c r="O26" s="196">
        <v>7828</v>
      </c>
      <c r="P26" s="196">
        <v>7828</v>
      </c>
      <c r="Q26" s="196">
        <v>7828</v>
      </c>
      <c r="R26" s="196">
        <v>7828</v>
      </c>
      <c r="S26" s="196">
        <v>7828</v>
      </c>
      <c r="T26" s="196">
        <v>7828</v>
      </c>
      <c r="U26" s="196">
        <v>7828</v>
      </c>
      <c r="V26" s="66">
        <v>1.415</v>
      </c>
      <c r="W26" s="68">
        <f>'Школы-средняя'!S26</f>
        <v>0.615</v>
      </c>
      <c r="X26" s="49">
        <f t="shared" si="0"/>
        <v>722.1</v>
      </c>
      <c r="Y26" s="49">
        <f t="shared" si="1"/>
        <v>0</v>
      </c>
      <c r="Z26" s="49">
        <f t="shared" si="2"/>
        <v>0</v>
      </c>
      <c r="AA26" s="49">
        <f t="shared" si="3"/>
        <v>0</v>
      </c>
      <c r="AB26" s="49">
        <f t="shared" si="4"/>
        <v>0</v>
      </c>
      <c r="AC26" s="49">
        <f t="shared" si="5"/>
        <v>0</v>
      </c>
      <c r="AD26" s="49">
        <f t="shared" si="6"/>
        <v>6.8</v>
      </c>
      <c r="AE26" s="49">
        <f t="shared" si="7"/>
        <v>0</v>
      </c>
      <c r="AF26" s="49">
        <f t="shared" si="8"/>
        <v>13.6</v>
      </c>
      <c r="AG26" s="49">
        <f t="shared" si="9"/>
        <v>742.5</v>
      </c>
      <c r="AH26" s="59"/>
      <c r="AI26" s="59"/>
    </row>
    <row r="27" spans="1:35" s="36" customFormat="1" ht="15.75" customHeight="1">
      <c r="A27" s="32">
        <v>21</v>
      </c>
      <c r="B27" s="33" t="s">
        <v>17</v>
      </c>
      <c r="C27" s="47">
        <v>5</v>
      </c>
      <c r="D27" s="197">
        <v>220</v>
      </c>
      <c r="E27" s="198">
        <v>1</v>
      </c>
      <c r="F27" s="198"/>
      <c r="G27" s="198"/>
      <c r="H27" s="198">
        <v>1</v>
      </c>
      <c r="I27" s="198"/>
      <c r="J27" s="198"/>
      <c r="K27" s="198"/>
      <c r="L27" s="198"/>
      <c r="M27" s="196">
        <v>7828</v>
      </c>
      <c r="N27" s="196">
        <v>7828</v>
      </c>
      <c r="O27" s="196">
        <v>7828</v>
      </c>
      <c r="P27" s="196">
        <v>7828</v>
      </c>
      <c r="Q27" s="196">
        <v>7828</v>
      </c>
      <c r="R27" s="196">
        <v>7828</v>
      </c>
      <c r="S27" s="196">
        <v>7828</v>
      </c>
      <c r="T27" s="196">
        <v>7828</v>
      </c>
      <c r="U27" s="196">
        <v>7828</v>
      </c>
      <c r="V27" s="66">
        <v>1.126</v>
      </c>
      <c r="W27" s="68">
        <f>'Школы-средняя'!S27</f>
        <v>0.993</v>
      </c>
      <c r="X27" s="49">
        <f t="shared" si="0"/>
        <v>1925.6</v>
      </c>
      <c r="Y27" s="49">
        <f t="shared" si="1"/>
        <v>8.8</v>
      </c>
      <c r="Z27" s="49">
        <f t="shared" si="2"/>
        <v>0</v>
      </c>
      <c r="AA27" s="49">
        <f t="shared" si="3"/>
        <v>0</v>
      </c>
      <c r="AB27" s="49">
        <f t="shared" si="4"/>
        <v>8.8</v>
      </c>
      <c r="AC27" s="49">
        <f t="shared" si="5"/>
        <v>0</v>
      </c>
      <c r="AD27" s="49">
        <f t="shared" si="6"/>
        <v>0</v>
      </c>
      <c r="AE27" s="49">
        <f t="shared" si="7"/>
        <v>0</v>
      </c>
      <c r="AF27" s="49">
        <f t="shared" si="8"/>
        <v>0</v>
      </c>
      <c r="AG27" s="49">
        <f t="shared" si="9"/>
        <v>1943.1999999999998</v>
      </c>
      <c r="AH27" s="59"/>
      <c r="AI27" s="59"/>
    </row>
    <row r="28" spans="1:35" s="36" customFormat="1" ht="15.75" customHeight="1">
      <c r="A28" s="32">
        <v>22</v>
      </c>
      <c r="B28" s="33" t="s">
        <v>18</v>
      </c>
      <c r="C28" s="47">
        <v>5</v>
      </c>
      <c r="D28" s="197">
        <v>29</v>
      </c>
      <c r="E28" s="197">
        <v>1</v>
      </c>
      <c r="F28" s="197">
        <v>2</v>
      </c>
      <c r="G28" s="197"/>
      <c r="H28" s="197"/>
      <c r="I28" s="198"/>
      <c r="J28" s="198"/>
      <c r="K28" s="197"/>
      <c r="L28" s="197"/>
      <c r="M28" s="196">
        <v>7828</v>
      </c>
      <c r="N28" s="196">
        <v>7828</v>
      </c>
      <c r="O28" s="196">
        <v>7828</v>
      </c>
      <c r="P28" s="196">
        <v>7828</v>
      </c>
      <c r="Q28" s="196">
        <v>7828</v>
      </c>
      <c r="R28" s="196">
        <v>7828</v>
      </c>
      <c r="S28" s="196">
        <v>7828</v>
      </c>
      <c r="T28" s="196">
        <v>7828</v>
      </c>
      <c r="U28" s="196">
        <v>7828</v>
      </c>
      <c r="V28" s="66">
        <v>3.906</v>
      </c>
      <c r="W28" s="68">
        <f>'Школы-средняя'!S28</f>
        <v>0.739</v>
      </c>
      <c r="X28" s="49">
        <f>ROUND(D28*M28*V28*W28/1000,1)-0.9</f>
        <v>654.4</v>
      </c>
      <c r="Y28" s="49">
        <f t="shared" si="1"/>
        <v>22.6</v>
      </c>
      <c r="Z28" s="49">
        <f t="shared" si="2"/>
        <v>45.2</v>
      </c>
      <c r="AA28" s="49">
        <f t="shared" si="3"/>
        <v>0</v>
      </c>
      <c r="AB28" s="49">
        <f t="shared" si="4"/>
        <v>0</v>
      </c>
      <c r="AC28" s="49">
        <f t="shared" si="5"/>
        <v>0</v>
      </c>
      <c r="AD28" s="49">
        <f t="shared" si="6"/>
        <v>0</v>
      </c>
      <c r="AE28" s="49">
        <f t="shared" si="7"/>
        <v>0</v>
      </c>
      <c r="AF28" s="49">
        <f t="shared" si="8"/>
        <v>0</v>
      </c>
      <c r="AG28" s="49">
        <f t="shared" si="9"/>
        <v>722.2</v>
      </c>
      <c r="AH28" s="59"/>
      <c r="AI28" s="59"/>
    </row>
    <row r="29" spans="1:35" s="36" customFormat="1" ht="15.75" customHeight="1">
      <c r="A29" s="32">
        <v>23</v>
      </c>
      <c r="B29" s="33" t="s">
        <v>19</v>
      </c>
      <c r="C29" s="47">
        <v>5</v>
      </c>
      <c r="D29" s="197">
        <v>118</v>
      </c>
      <c r="E29" s="197"/>
      <c r="F29" s="197">
        <v>2</v>
      </c>
      <c r="G29" s="197"/>
      <c r="H29" s="197"/>
      <c r="I29" s="198"/>
      <c r="J29" s="198"/>
      <c r="K29" s="197"/>
      <c r="L29" s="197"/>
      <c r="M29" s="196">
        <v>7828</v>
      </c>
      <c r="N29" s="196">
        <v>7828</v>
      </c>
      <c r="O29" s="196">
        <v>7828</v>
      </c>
      <c r="P29" s="196">
        <v>7828</v>
      </c>
      <c r="Q29" s="196">
        <v>7828</v>
      </c>
      <c r="R29" s="196">
        <v>7828</v>
      </c>
      <c r="S29" s="196">
        <v>7828</v>
      </c>
      <c r="T29" s="196">
        <v>7828</v>
      </c>
      <c r="U29" s="196">
        <v>7828</v>
      </c>
      <c r="V29" s="66">
        <v>1.25</v>
      </c>
      <c r="W29" s="68">
        <f>'Школы-средняя'!S29</f>
        <v>0.894</v>
      </c>
      <c r="X29" s="49">
        <f t="shared" si="0"/>
        <v>1032.2</v>
      </c>
      <c r="Y29" s="49">
        <f t="shared" si="1"/>
        <v>0</v>
      </c>
      <c r="Z29" s="49">
        <f t="shared" si="2"/>
        <v>17.5</v>
      </c>
      <c r="AA29" s="49">
        <f t="shared" si="3"/>
        <v>0</v>
      </c>
      <c r="AB29" s="49">
        <f t="shared" si="4"/>
        <v>0</v>
      </c>
      <c r="AC29" s="49">
        <f t="shared" si="5"/>
        <v>0</v>
      </c>
      <c r="AD29" s="49">
        <f t="shared" si="6"/>
        <v>0</v>
      </c>
      <c r="AE29" s="49">
        <f t="shared" si="7"/>
        <v>0</v>
      </c>
      <c r="AF29" s="49">
        <f t="shared" si="8"/>
        <v>0</v>
      </c>
      <c r="AG29" s="49">
        <f t="shared" si="9"/>
        <v>1049.7</v>
      </c>
      <c r="AH29" s="59"/>
      <c r="AI29" s="59"/>
    </row>
    <row r="30" spans="1:35" s="36" customFormat="1" ht="15.75" customHeight="1">
      <c r="A30" s="32">
        <v>24</v>
      </c>
      <c r="B30" s="33" t="s">
        <v>20</v>
      </c>
      <c r="C30" s="47">
        <v>6</v>
      </c>
      <c r="D30" s="197">
        <v>38</v>
      </c>
      <c r="E30" s="198">
        <v>2</v>
      </c>
      <c r="F30" s="197"/>
      <c r="G30" s="197"/>
      <c r="H30" s="198">
        <v>3</v>
      </c>
      <c r="I30" s="198"/>
      <c r="J30" s="198"/>
      <c r="K30" s="198"/>
      <c r="L30" s="198"/>
      <c r="M30" s="196">
        <v>7828</v>
      </c>
      <c r="N30" s="196">
        <v>7828</v>
      </c>
      <c r="O30" s="196">
        <v>7828</v>
      </c>
      <c r="P30" s="196">
        <v>7828</v>
      </c>
      <c r="Q30" s="196">
        <v>7828</v>
      </c>
      <c r="R30" s="196">
        <v>7828</v>
      </c>
      <c r="S30" s="196">
        <v>7828</v>
      </c>
      <c r="T30" s="196">
        <v>7828</v>
      </c>
      <c r="U30" s="196">
        <v>7828</v>
      </c>
      <c r="V30" s="66">
        <v>2.907</v>
      </c>
      <c r="W30" s="68">
        <f>'Школы-средняя'!S30</f>
        <v>1.297</v>
      </c>
      <c r="X30" s="49">
        <f t="shared" si="0"/>
        <v>1121.6</v>
      </c>
      <c r="Y30" s="49">
        <f t="shared" si="1"/>
        <v>59</v>
      </c>
      <c r="Z30" s="49">
        <f t="shared" si="2"/>
        <v>0</v>
      </c>
      <c r="AA30" s="49">
        <f t="shared" si="3"/>
        <v>0</v>
      </c>
      <c r="AB30" s="49">
        <f t="shared" si="4"/>
        <v>88.5</v>
      </c>
      <c r="AC30" s="49">
        <f t="shared" si="5"/>
        <v>0</v>
      </c>
      <c r="AD30" s="49">
        <f t="shared" si="6"/>
        <v>0</v>
      </c>
      <c r="AE30" s="49">
        <f t="shared" si="7"/>
        <v>0</v>
      </c>
      <c r="AF30" s="49">
        <f t="shared" si="8"/>
        <v>0</v>
      </c>
      <c r="AG30" s="49">
        <f t="shared" si="9"/>
        <v>1269.1</v>
      </c>
      <c r="AH30" s="59"/>
      <c r="AI30" s="59"/>
    </row>
    <row r="31" spans="1:35" s="36" customFormat="1" ht="15.75" customHeight="1">
      <c r="A31" s="32">
        <v>25</v>
      </c>
      <c r="B31" s="33" t="s">
        <v>21</v>
      </c>
      <c r="C31" s="47">
        <v>5</v>
      </c>
      <c r="D31" s="197">
        <v>25</v>
      </c>
      <c r="E31" s="198"/>
      <c r="F31" s="197"/>
      <c r="G31" s="197">
        <v>1</v>
      </c>
      <c r="H31" s="197"/>
      <c r="I31" s="198"/>
      <c r="J31" s="198"/>
      <c r="K31" s="197"/>
      <c r="L31" s="198"/>
      <c r="M31" s="196">
        <v>7828</v>
      </c>
      <c r="N31" s="196">
        <v>7828</v>
      </c>
      <c r="O31" s="196">
        <v>7828</v>
      </c>
      <c r="P31" s="196">
        <v>7828</v>
      </c>
      <c r="Q31" s="196">
        <v>7828</v>
      </c>
      <c r="R31" s="196">
        <v>7828</v>
      </c>
      <c r="S31" s="196">
        <v>7828</v>
      </c>
      <c r="T31" s="196">
        <v>7828</v>
      </c>
      <c r="U31" s="196">
        <v>7828</v>
      </c>
      <c r="V31" s="66">
        <v>4.808</v>
      </c>
      <c r="W31" s="68">
        <f>'Школы-средняя'!S31</f>
        <v>0.614</v>
      </c>
      <c r="X31" s="49">
        <f>ROUND(D31*M31*V31*W31/1000,1)-0.1</f>
        <v>577.6</v>
      </c>
      <c r="Y31" s="49">
        <f t="shared" si="1"/>
        <v>0</v>
      </c>
      <c r="Z31" s="49">
        <f t="shared" si="2"/>
        <v>0</v>
      </c>
      <c r="AA31" s="49">
        <f t="shared" si="3"/>
        <v>23.1</v>
      </c>
      <c r="AB31" s="49">
        <f t="shared" si="4"/>
        <v>0</v>
      </c>
      <c r="AC31" s="49">
        <f t="shared" si="5"/>
        <v>0</v>
      </c>
      <c r="AD31" s="49">
        <f t="shared" si="6"/>
        <v>0</v>
      </c>
      <c r="AE31" s="49">
        <f t="shared" si="7"/>
        <v>0</v>
      </c>
      <c r="AF31" s="49">
        <f t="shared" si="8"/>
        <v>0</v>
      </c>
      <c r="AG31" s="49">
        <f t="shared" si="9"/>
        <v>600.7</v>
      </c>
      <c r="AH31" s="59"/>
      <c r="AI31" s="59"/>
    </row>
    <row r="32" spans="1:35" s="36" customFormat="1" ht="15.75" customHeight="1">
      <c r="A32" s="32">
        <v>26</v>
      </c>
      <c r="B32" s="33" t="s">
        <v>22</v>
      </c>
      <c r="C32" s="47">
        <v>6</v>
      </c>
      <c r="D32" s="197">
        <v>27</v>
      </c>
      <c r="E32" s="198"/>
      <c r="F32" s="197"/>
      <c r="G32" s="197"/>
      <c r="H32" s="197"/>
      <c r="I32" s="198"/>
      <c r="J32" s="198"/>
      <c r="K32" s="197"/>
      <c r="L32" s="197"/>
      <c r="M32" s="196">
        <v>7828</v>
      </c>
      <c r="N32" s="196">
        <v>7828</v>
      </c>
      <c r="O32" s="196">
        <v>7828</v>
      </c>
      <c r="P32" s="196">
        <v>7828</v>
      </c>
      <c r="Q32" s="196">
        <v>7828</v>
      </c>
      <c r="R32" s="196">
        <v>7828</v>
      </c>
      <c r="S32" s="196">
        <v>7828</v>
      </c>
      <c r="T32" s="196">
        <v>7828</v>
      </c>
      <c r="U32" s="196">
        <v>7828</v>
      </c>
      <c r="V32" s="66">
        <v>4.63</v>
      </c>
      <c r="W32" s="68">
        <f>'Школы-средняя'!S32</f>
        <v>1.039</v>
      </c>
      <c r="X32" s="49">
        <f>ROUND(D32*M32*V32*W32/1000,1)+0.2</f>
        <v>1016.9000000000001</v>
      </c>
      <c r="Y32" s="49">
        <f t="shared" si="1"/>
        <v>0</v>
      </c>
      <c r="Z32" s="49">
        <f t="shared" si="2"/>
        <v>0</v>
      </c>
      <c r="AA32" s="49">
        <f t="shared" si="3"/>
        <v>0</v>
      </c>
      <c r="AB32" s="49">
        <f t="shared" si="4"/>
        <v>0</v>
      </c>
      <c r="AC32" s="49">
        <f t="shared" si="5"/>
        <v>0</v>
      </c>
      <c r="AD32" s="49">
        <f t="shared" si="6"/>
        <v>0</v>
      </c>
      <c r="AE32" s="49">
        <f t="shared" si="7"/>
        <v>0</v>
      </c>
      <c r="AF32" s="49">
        <f t="shared" si="8"/>
        <v>0</v>
      </c>
      <c r="AG32" s="49">
        <f t="shared" si="9"/>
        <v>1016.9000000000001</v>
      </c>
      <c r="AH32" s="59"/>
      <c r="AI32" s="59"/>
    </row>
    <row r="33" spans="1:35" s="36" customFormat="1" ht="15.75" customHeight="1">
      <c r="A33" s="32">
        <v>27</v>
      </c>
      <c r="B33" s="33" t="s">
        <v>23</v>
      </c>
      <c r="C33" s="47">
        <v>5</v>
      </c>
      <c r="D33" s="202">
        <v>61</v>
      </c>
      <c r="E33" s="203">
        <v>1</v>
      </c>
      <c r="F33" s="198"/>
      <c r="G33" s="198"/>
      <c r="H33" s="198"/>
      <c r="I33" s="198">
        <v>1</v>
      </c>
      <c r="J33" s="198"/>
      <c r="K33" s="198"/>
      <c r="L33" s="198"/>
      <c r="M33" s="196">
        <v>7828</v>
      </c>
      <c r="N33" s="196">
        <v>7828</v>
      </c>
      <c r="O33" s="196">
        <v>7828</v>
      </c>
      <c r="P33" s="196">
        <v>7828</v>
      </c>
      <c r="Q33" s="196">
        <v>7828</v>
      </c>
      <c r="R33" s="196">
        <v>7828</v>
      </c>
      <c r="S33" s="196">
        <v>7828</v>
      </c>
      <c r="T33" s="196">
        <v>7828</v>
      </c>
      <c r="U33" s="196">
        <v>7828</v>
      </c>
      <c r="V33" s="66">
        <v>2.016</v>
      </c>
      <c r="W33" s="68">
        <f>'Школы-средняя'!S33</f>
        <v>0.789</v>
      </c>
      <c r="X33" s="49">
        <f t="shared" si="0"/>
        <v>759.5</v>
      </c>
      <c r="Y33" s="49">
        <f t="shared" si="1"/>
        <v>12.5</v>
      </c>
      <c r="Z33" s="49">
        <f t="shared" si="2"/>
        <v>0</v>
      </c>
      <c r="AA33" s="49">
        <f t="shared" si="3"/>
        <v>0</v>
      </c>
      <c r="AB33" s="49">
        <f t="shared" si="4"/>
        <v>0</v>
      </c>
      <c r="AC33" s="49">
        <f t="shared" si="5"/>
        <v>12.5</v>
      </c>
      <c r="AD33" s="49">
        <f t="shared" si="6"/>
        <v>0</v>
      </c>
      <c r="AE33" s="49">
        <f t="shared" si="7"/>
        <v>0</v>
      </c>
      <c r="AF33" s="49">
        <f t="shared" si="8"/>
        <v>0</v>
      </c>
      <c r="AG33" s="49">
        <f t="shared" si="9"/>
        <v>784.5</v>
      </c>
      <c r="AH33" s="59"/>
      <c r="AI33" s="59"/>
    </row>
    <row r="34" spans="1:35" s="36" customFormat="1" ht="15.75" customHeight="1">
      <c r="A34" s="32">
        <v>28</v>
      </c>
      <c r="B34" s="33" t="s">
        <v>24</v>
      </c>
      <c r="C34" s="47">
        <v>5</v>
      </c>
      <c r="D34" s="197">
        <v>50</v>
      </c>
      <c r="E34" s="198">
        <v>1</v>
      </c>
      <c r="F34" s="198"/>
      <c r="G34" s="198"/>
      <c r="H34" s="198"/>
      <c r="I34" s="198"/>
      <c r="J34" s="198">
        <v>1</v>
      </c>
      <c r="K34" s="198"/>
      <c r="L34" s="198"/>
      <c r="M34" s="196">
        <v>7828</v>
      </c>
      <c r="N34" s="196">
        <v>7828</v>
      </c>
      <c r="O34" s="196">
        <v>7828</v>
      </c>
      <c r="P34" s="196">
        <v>7828</v>
      </c>
      <c r="Q34" s="196">
        <v>7828</v>
      </c>
      <c r="R34" s="196">
        <v>7828</v>
      </c>
      <c r="S34" s="196">
        <v>7828</v>
      </c>
      <c r="T34" s="196">
        <v>7828</v>
      </c>
      <c r="U34" s="196">
        <v>7828</v>
      </c>
      <c r="V34" s="66">
        <v>2.451</v>
      </c>
      <c r="W34" s="68">
        <v>0.89</v>
      </c>
      <c r="X34" s="49">
        <f t="shared" si="0"/>
        <v>853.8</v>
      </c>
      <c r="Y34" s="49">
        <f t="shared" si="1"/>
        <v>17.1</v>
      </c>
      <c r="Z34" s="49">
        <f t="shared" si="2"/>
        <v>0</v>
      </c>
      <c r="AA34" s="49">
        <f t="shared" si="3"/>
        <v>0</v>
      </c>
      <c r="AB34" s="49">
        <f t="shared" si="4"/>
        <v>0</v>
      </c>
      <c r="AC34" s="49">
        <f t="shared" si="5"/>
        <v>0</v>
      </c>
      <c r="AD34" s="49">
        <f t="shared" si="6"/>
        <v>17.1</v>
      </c>
      <c r="AE34" s="49">
        <f t="shared" si="7"/>
        <v>0</v>
      </c>
      <c r="AF34" s="49">
        <f t="shared" si="8"/>
        <v>0</v>
      </c>
      <c r="AG34" s="49">
        <f t="shared" si="9"/>
        <v>888</v>
      </c>
      <c r="AH34" s="59"/>
      <c r="AI34" s="59"/>
    </row>
    <row r="35" spans="1:35" s="36" customFormat="1" ht="15.75" customHeight="1">
      <c r="A35" s="32">
        <v>29</v>
      </c>
      <c r="B35" s="33" t="s">
        <v>25</v>
      </c>
      <c r="C35" s="47">
        <v>5</v>
      </c>
      <c r="D35" s="197">
        <v>26</v>
      </c>
      <c r="E35" s="198">
        <v>2</v>
      </c>
      <c r="F35" s="198"/>
      <c r="G35" s="198"/>
      <c r="H35" s="198">
        <v>4</v>
      </c>
      <c r="I35" s="198"/>
      <c r="J35" s="198"/>
      <c r="K35" s="198"/>
      <c r="L35" s="198"/>
      <c r="M35" s="196">
        <v>7828</v>
      </c>
      <c r="N35" s="196">
        <v>7828</v>
      </c>
      <c r="O35" s="196">
        <v>7828</v>
      </c>
      <c r="P35" s="196">
        <v>7828</v>
      </c>
      <c r="Q35" s="196">
        <v>7828</v>
      </c>
      <c r="R35" s="196">
        <v>7828</v>
      </c>
      <c r="S35" s="196">
        <v>7828</v>
      </c>
      <c r="T35" s="196">
        <v>7828</v>
      </c>
      <c r="U35" s="196">
        <v>7828</v>
      </c>
      <c r="V35" s="66">
        <v>3.906</v>
      </c>
      <c r="W35" s="68">
        <f>'Школы-средняя'!S35</f>
        <v>0.643</v>
      </c>
      <c r="X35" s="49">
        <f>ROUND(D35*M35*V35*W35/1000,1)-0.2</f>
        <v>511</v>
      </c>
      <c r="Y35" s="49">
        <f t="shared" si="1"/>
        <v>39.3</v>
      </c>
      <c r="Z35" s="49">
        <f t="shared" si="2"/>
        <v>0</v>
      </c>
      <c r="AA35" s="49">
        <f t="shared" si="3"/>
        <v>0</v>
      </c>
      <c r="AB35" s="49">
        <f t="shared" si="4"/>
        <v>78.6</v>
      </c>
      <c r="AC35" s="49">
        <f t="shared" si="5"/>
        <v>0</v>
      </c>
      <c r="AD35" s="49">
        <f t="shared" si="6"/>
        <v>0</v>
      </c>
      <c r="AE35" s="49">
        <f t="shared" si="7"/>
        <v>0</v>
      </c>
      <c r="AF35" s="49">
        <f t="shared" si="8"/>
        <v>0</v>
      </c>
      <c r="AG35" s="49">
        <f t="shared" si="9"/>
        <v>628.9</v>
      </c>
      <c r="AH35" s="59"/>
      <c r="AI35" s="59"/>
    </row>
    <row r="36" spans="1:35" s="36" customFormat="1" ht="15.75" customHeight="1">
      <c r="A36" s="32">
        <v>30</v>
      </c>
      <c r="B36" s="33" t="s">
        <v>26</v>
      </c>
      <c r="C36" s="47">
        <v>6</v>
      </c>
      <c r="D36" s="197">
        <v>42</v>
      </c>
      <c r="E36" s="198"/>
      <c r="F36" s="198"/>
      <c r="G36" s="198"/>
      <c r="H36" s="198"/>
      <c r="I36" s="198"/>
      <c r="J36" s="198"/>
      <c r="K36" s="198"/>
      <c r="L36" s="198"/>
      <c r="M36" s="196">
        <v>7828</v>
      </c>
      <c r="N36" s="196">
        <v>7828</v>
      </c>
      <c r="O36" s="196">
        <v>7828</v>
      </c>
      <c r="P36" s="196">
        <v>7828</v>
      </c>
      <c r="Q36" s="196">
        <v>7828</v>
      </c>
      <c r="R36" s="196">
        <v>7828</v>
      </c>
      <c r="S36" s="196">
        <v>7828</v>
      </c>
      <c r="T36" s="196">
        <v>7828</v>
      </c>
      <c r="U36" s="196">
        <v>7828</v>
      </c>
      <c r="V36" s="66">
        <v>2.976</v>
      </c>
      <c r="W36" s="68">
        <f>'Школы-средняя'!S36</f>
        <v>0.656</v>
      </c>
      <c r="X36" s="49">
        <f t="shared" si="0"/>
        <v>641.9</v>
      </c>
      <c r="Y36" s="49">
        <f t="shared" si="1"/>
        <v>0</v>
      </c>
      <c r="Z36" s="49">
        <f t="shared" si="2"/>
        <v>0</v>
      </c>
      <c r="AA36" s="49">
        <f t="shared" si="3"/>
        <v>0</v>
      </c>
      <c r="AB36" s="49">
        <f t="shared" si="4"/>
        <v>0</v>
      </c>
      <c r="AC36" s="49">
        <f t="shared" si="5"/>
        <v>0</v>
      </c>
      <c r="AD36" s="49">
        <f t="shared" si="6"/>
        <v>0</v>
      </c>
      <c r="AE36" s="49">
        <f t="shared" si="7"/>
        <v>0</v>
      </c>
      <c r="AF36" s="49">
        <f t="shared" si="8"/>
        <v>0</v>
      </c>
      <c r="AG36" s="49">
        <f t="shared" si="9"/>
        <v>641.9</v>
      </c>
      <c r="AH36" s="59"/>
      <c r="AI36" s="59"/>
    </row>
    <row r="37" spans="1:35" s="36" customFormat="1" ht="15.75" customHeight="1">
      <c r="A37" s="32">
        <v>31</v>
      </c>
      <c r="B37" s="33" t="s">
        <v>27</v>
      </c>
      <c r="C37" s="47">
        <v>6</v>
      </c>
      <c r="D37" s="197">
        <v>23</v>
      </c>
      <c r="E37" s="198"/>
      <c r="F37" s="198"/>
      <c r="G37" s="198"/>
      <c r="H37" s="198"/>
      <c r="I37" s="198"/>
      <c r="J37" s="198"/>
      <c r="K37" s="198"/>
      <c r="L37" s="198"/>
      <c r="M37" s="196">
        <v>7828</v>
      </c>
      <c r="N37" s="196">
        <v>7828</v>
      </c>
      <c r="O37" s="196">
        <v>7828</v>
      </c>
      <c r="P37" s="196">
        <v>7828</v>
      </c>
      <c r="Q37" s="196">
        <v>7828</v>
      </c>
      <c r="R37" s="196">
        <v>7828</v>
      </c>
      <c r="S37" s="196">
        <v>7828</v>
      </c>
      <c r="T37" s="196">
        <v>7828</v>
      </c>
      <c r="U37" s="196">
        <v>7828</v>
      </c>
      <c r="V37" s="66">
        <v>5.435</v>
      </c>
      <c r="W37" s="68">
        <f>'Школы-средняя'!S37</f>
        <v>0.792</v>
      </c>
      <c r="X37" s="49">
        <f>ROUND(D37*M37*V37*W37/1000,1)-0.5</f>
        <v>774.5</v>
      </c>
      <c r="Y37" s="49">
        <f t="shared" si="1"/>
        <v>0</v>
      </c>
      <c r="Z37" s="49">
        <f t="shared" si="2"/>
        <v>0</v>
      </c>
      <c r="AA37" s="49">
        <f t="shared" si="3"/>
        <v>0</v>
      </c>
      <c r="AB37" s="49">
        <f t="shared" si="4"/>
        <v>0</v>
      </c>
      <c r="AC37" s="49">
        <f t="shared" si="5"/>
        <v>0</v>
      </c>
      <c r="AD37" s="49">
        <f t="shared" si="6"/>
        <v>0</v>
      </c>
      <c r="AE37" s="49">
        <f t="shared" si="7"/>
        <v>0</v>
      </c>
      <c r="AF37" s="49">
        <f t="shared" si="8"/>
        <v>0</v>
      </c>
      <c r="AG37" s="49">
        <f t="shared" si="9"/>
        <v>774.5</v>
      </c>
      <c r="AH37" s="59"/>
      <c r="AI37" s="59"/>
    </row>
    <row r="38" spans="1:35" s="36" customFormat="1" ht="15.75" customHeight="1">
      <c r="A38" s="32">
        <v>32</v>
      </c>
      <c r="B38" s="33" t="s">
        <v>28</v>
      </c>
      <c r="C38" s="47">
        <v>5</v>
      </c>
      <c r="D38" s="197">
        <v>46</v>
      </c>
      <c r="E38" s="197"/>
      <c r="F38" s="197"/>
      <c r="G38" s="197"/>
      <c r="H38" s="197"/>
      <c r="I38" s="197"/>
      <c r="J38" s="198"/>
      <c r="K38" s="197"/>
      <c r="L38" s="198"/>
      <c r="M38" s="196">
        <v>7828</v>
      </c>
      <c r="N38" s="196">
        <v>7828</v>
      </c>
      <c r="O38" s="196">
        <v>7828</v>
      </c>
      <c r="P38" s="196">
        <v>7828</v>
      </c>
      <c r="Q38" s="196">
        <v>7828</v>
      </c>
      <c r="R38" s="196">
        <v>7828</v>
      </c>
      <c r="S38" s="196">
        <v>7828</v>
      </c>
      <c r="T38" s="196">
        <v>7828</v>
      </c>
      <c r="U38" s="196">
        <v>7828</v>
      </c>
      <c r="V38" s="66">
        <v>2.717</v>
      </c>
      <c r="W38" s="68">
        <f>'Школы-средняя'!S38</f>
        <v>0.775</v>
      </c>
      <c r="X38" s="49">
        <f t="shared" si="0"/>
        <v>758.2</v>
      </c>
      <c r="Y38" s="49">
        <f t="shared" si="1"/>
        <v>0</v>
      </c>
      <c r="Z38" s="49">
        <f t="shared" si="2"/>
        <v>0</v>
      </c>
      <c r="AA38" s="49">
        <f t="shared" si="3"/>
        <v>0</v>
      </c>
      <c r="AB38" s="49">
        <f t="shared" si="4"/>
        <v>0</v>
      </c>
      <c r="AC38" s="49">
        <f t="shared" si="5"/>
        <v>0</v>
      </c>
      <c r="AD38" s="49">
        <f t="shared" si="6"/>
        <v>0</v>
      </c>
      <c r="AE38" s="49">
        <f t="shared" si="7"/>
        <v>0</v>
      </c>
      <c r="AF38" s="49">
        <f t="shared" si="8"/>
        <v>0</v>
      </c>
      <c r="AG38" s="49">
        <f t="shared" si="9"/>
        <v>758.2</v>
      </c>
      <c r="AH38" s="59"/>
      <c r="AI38" s="59"/>
    </row>
    <row r="39" spans="1:35" s="36" customFormat="1" ht="15.75" customHeight="1">
      <c r="A39" s="32">
        <v>33</v>
      </c>
      <c r="B39" s="33" t="s">
        <v>29</v>
      </c>
      <c r="C39" s="47">
        <v>5</v>
      </c>
      <c r="D39" s="197">
        <v>33</v>
      </c>
      <c r="E39" s="197"/>
      <c r="F39" s="197"/>
      <c r="G39" s="197"/>
      <c r="H39" s="197"/>
      <c r="I39" s="197"/>
      <c r="J39" s="198"/>
      <c r="K39" s="197">
        <v>1</v>
      </c>
      <c r="L39" s="198"/>
      <c r="M39" s="196">
        <v>7828</v>
      </c>
      <c r="N39" s="196">
        <v>7828</v>
      </c>
      <c r="O39" s="196">
        <v>7828</v>
      </c>
      <c r="P39" s="196">
        <v>7828</v>
      </c>
      <c r="Q39" s="196">
        <v>7828</v>
      </c>
      <c r="R39" s="196">
        <v>7828</v>
      </c>
      <c r="S39" s="196">
        <v>7828</v>
      </c>
      <c r="T39" s="196">
        <v>7828</v>
      </c>
      <c r="U39" s="196">
        <v>7828</v>
      </c>
      <c r="V39" s="66">
        <v>3.788</v>
      </c>
      <c r="W39" s="68">
        <f>'Школы-средняя'!S39</f>
        <v>1.043</v>
      </c>
      <c r="X39" s="49">
        <f>ROUND(D39*M39*V39*W39/1000,1)+0.6</f>
        <v>1021.2</v>
      </c>
      <c r="Y39" s="49">
        <f t="shared" si="1"/>
        <v>0</v>
      </c>
      <c r="Z39" s="49">
        <f t="shared" si="2"/>
        <v>0</v>
      </c>
      <c r="AA39" s="49">
        <f t="shared" si="3"/>
        <v>0</v>
      </c>
      <c r="AB39" s="49">
        <f t="shared" si="4"/>
        <v>0</v>
      </c>
      <c r="AC39" s="49">
        <f t="shared" si="5"/>
        <v>0</v>
      </c>
      <c r="AD39" s="49">
        <f t="shared" si="6"/>
        <v>0</v>
      </c>
      <c r="AE39" s="49">
        <f t="shared" si="7"/>
        <v>30.9</v>
      </c>
      <c r="AF39" s="49">
        <f t="shared" si="8"/>
        <v>0</v>
      </c>
      <c r="AG39" s="49">
        <f t="shared" si="9"/>
        <v>1052.1000000000001</v>
      </c>
      <c r="AH39" s="59"/>
      <c r="AI39" s="59"/>
    </row>
    <row r="40" spans="1:35" s="36" customFormat="1" ht="15.75" customHeight="1">
      <c r="A40" s="32">
        <v>34</v>
      </c>
      <c r="B40" s="33" t="s">
        <v>30</v>
      </c>
      <c r="C40" s="47">
        <v>6</v>
      </c>
      <c r="D40" s="197">
        <v>22</v>
      </c>
      <c r="E40" s="197"/>
      <c r="F40" s="197"/>
      <c r="G40" s="197"/>
      <c r="H40" s="197"/>
      <c r="I40" s="197"/>
      <c r="J40" s="198"/>
      <c r="K40" s="197">
        <v>1</v>
      </c>
      <c r="L40" s="197"/>
      <c r="M40" s="196">
        <v>7828</v>
      </c>
      <c r="N40" s="196">
        <v>7828</v>
      </c>
      <c r="O40" s="196">
        <v>7828</v>
      </c>
      <c r="P40" s="196">
        <v>7828</v>
      </c>
      <c r="Q40" s="196">
        <v>7828</v>
      </c>
      <c r="R40" s="196">
        <v>7828</v>
      </c>
      <c r="S40" s="196">
        <v>7828</v>
      </c>
      <c r="T40" s="196">
        <v>7828</v>
      </c>
      <c r="U40" s="196">
        <v>7828</v>
      </c>
      <c r="V40" s="66">
        <v>5.682</v>
      </c>
      <c r="W40" s="68">
        <f>'Школы-средняя'!S40</f>
        <v>0.587</v>
      </c>
      <c r="X40" s="49">
        <f>ROUND(D40*M40*V40*W40/1000,1)+0.9</f>
        <v>575.3</v>
      </c>
      <c r="Y40" s="49">
        <f t="shared" si="1"/>
        <v>0</v>
      </c>
      <c r="Z40" s="49">
        <f t="shared" si="2"/>
        <v>0</v>
      </c>
      <c r="AA40" s="49">
        <f t="shared" si="3"/>
        <v>0</v>
      </c>
      <c r="AB40" s="49">
        <f t="shared" si="4"/>
        <v>0</v>
      </c>
      <c r="AC40" s="49">
        <f t="shared" si="5"/>
        <v>0</v>
      </c>
      <c r="AD40" s="49">
        <f t="shared" si="6"/>
        <v>0</v>
      </c>
      <c r="AE40" s="49">
        <f t="shared" si="7"/>
        <v>26.1</v>
      </c>
      <c r="AF40" s="49">
        <f t="shared" si="8"/>
        <v>0</v>
      </c>
      <c r="AG40" s="49">
        <f t="shared" si="9"/>
        <v>601.4</v>
      </c>
      <c r="AH40" s="59"/>
      <c r="AI40" s="59"/>
    </row>
    <row r="41" spans="1:35" s="36" customFormat="1" ht="15.75" customHeight="1">
      <c r="A41" s="32">
        <v>35</v>
      </c>
      <c r="B41" s="33" t="s">
        <v>31</v>
      </c>
      <c r="C41" s="47">
        <v>5</v>
      </c>
      <c r="D41" s="197">
        <v>105</v>
      </c>
      <c r="E41" s="198">
        <v>1</v>
      </c>
      <c r="F41" s="198"/>
      <c r="G41" s="198"/>
      <c r="H41" s="198">
        <v>2</v>
      </c>
      <c r="I41" s="198">
        <v>1</v>
      </c>
      <c r="J41" s="198"/>
      <c r="K41" s="198"/>
      <c r="L41" s="198"/>
      <c r="M41" s="196">
        <v>7828</v>
      </c>
      <c r="N41" s="196">
        <v>7828</v>
      </c>
      <c r="O41" s="196">
        <v>7828</v>
      </c>
      <c r="P41" s="196">
        <v>7828</v>
      </c>
      <c r="Q41" s="196">
        <v>7828</v>
      </c>
      <c r="R41" s="196">
        <v>7828</v>
      </c>
      <c r="S41" s="196">
        <v>7828</v>
      </c>
      <c r="T41" s="196">
        <v>7828</v>
      </c>
      <c r="U41" s="196">
        <v>7828</v>
      </c>
      <c r="V41" s="66">
        <v>1.389</v>
      </c>
      <c r="W41" s="68">
        <f>'Школы-средняя'!S41</f>
        <v>0.61</v>
      </c>
      <c r="X41" s="49">
        <f t="shared" si="0"/>
        <v>696.4</v>
      </c>
      <c r="Y41" s="49">
        <f t="shared" si="1"/>
        <v>6.6</v>
      </c>
      <c r="Z41" s="49">
        <f t="shared" si="2"/>
        <v>0</v>
      </c>
      <c r="AA41" s="49">
        <f t="shared" si="3"/>
        <v>0</v>
      </c>
      <c r="AB41" s="49">
        <f t="shared" si="4"/>
        <v>13.3</v>
      </c>
      <c r="AC41" s="49">
        <f t="shared" si="5"/>
        <v>6.6</v>
      </c>
      <c r="AD41" s="49">
        <f t="shared" si="6"/>
        <v>0</v>
      </c>
      <c r="AE41" s="49">
        <f t="shared" si="7"/>
        <v>0</v>
      </c>
      <c r="AF41" s="49">
        <f t="shared" si="8"/>
        <v>0</v>
      </c>
      <c r="AG41" s="49">
        <f t="shared" si="9"/>
        <v>722.9</v>
      </c>
      <c r="AH41" s="59"/>
      <c r="AI41" s="59"/>
    </row>
    <row r="42" spans="1:35" s="36" customFormat="1" ht="15.75" customHeight="1">
      <c r="A42" s="32">
        <v>36</v>
      </c>
      <c r="B42" s="33" t="s">
        <v>32</v>
      </c>
      <c r="C42" s="47">
        <v>5</v>
      </c>
      <c r="D42" s="197">
        <v>98</v>
      </c>
      <c r="E42" s="198">
        <v>1</v>
      </c>
      <c r="F42" s="198"/>
      <c r="G42" s="198">
        <v>1</v>
      </c>
      <c r="H42" s="198">
        <v>4</v>
      </c>
      <c r="I42" s="198"/>
      <c r="J42" s="198"/>
      <c r="K42" s="198">
        <v>1</v>
      </c>
      <c r="L42" s="198"/>
      <c r="M42" s="196">
        <v>7828</v>
      </c>
      <c r="N42" s="196">
        <v>7828</v>
      </c>
      <c r="O42" s="196">
        <v>7828</v>
      </c>
      <c r="P42" s="196">
        <v>7828</v>
      </c>
      <c r="Q42" s="196">
        <v>7828</v>
      </c>
      <c r="R42" s="196">
        <v>7828</v>
      </c>
      <c r="S42" s="196">
        <v>7828</v>
      </c>
      <c r="T42" s="196">
        <v>7828</v>
      </c>
      <c r="U42" s="196">
        <v>7828</v>
      </c>
      <c r="V42" s="66">
        <v>1.202</v>
      </c>
      <c r="W42" s="68">
        <v>0.95</v>
      </c>
      <c r="X42" s="49">
        <f t="shared" si="0"/>
        <v>876</v>
      </c>
      <c r="Y42" s="49">
        <f t="shared" si="1"/>
        <v>8.9</v>
      </c>
      <c r="Z42" s="49">
        <f t="shared" si="2"/>
        <v>0</v>
      </c>
      <c r="AA42" s="49">
        <f t="shared" si="3"/>
        <v>8.9</v>
      </c>
      <c r="AB42" s="49">
        <f t="shared" si="4"/>
        <v>35.8</v>
      </c>
      <c r="AC42" s="49">
        <f t="shared" si="5"/>
        <v>0</v>
      </c>
      <c r="AD42" s="49">
        <f t="shared" si="6"/>
        <v>0</v>
      </c>
      <c r="AE42" s="49">
        <f t="shared" si="7"/>
        <v>8.9</v>
      </c>
      <c r="AF42" s="49">
        <f t="shared" si="8"/>
        <v>0</v>
      </c>
      <c r="AG42" s="49">
        <f t="shared" si="9"/>
        <v>938.4999999999999</v>
      </c>
      <c r="AH42" s="59"/>
      <c r="AI42" s="59"/>
    </row>
    <row r="43" spans="1:35" s="36" customFormat="1" ht="15.75" customHeight="1">
      <c r="A43" s="32">
        <v>37</v>
      </c>
      <c r="B43" s="33" t="s">
        <v>33</v>
      </c>
      <c r="C43" s="47">
        <v>5</v>
      </c>
      <c r="D43" s="197">
        <v>88</v>
      </c>
      <c r="E43" s="198"/>
      <c r="F43" s="198"/>
      <c r="G43" s="197"/>
      <c r="H43" s="197">
        <v>7</v>
      </c>
      <c r="I43" s="198"/>
      <c r="J43" s="198"/>
      <c r="K43" s="197"/>
      <c r="L43" s="198">
        <v>1</v>
      </c>
      <c r="M43" s="196">
        <v>7828</v>
      </c>
      <c r="N43" s="196">
        <v>7828</v>
      </c>
      <c r="O43" s="196">
        <v>7828</v>
      </c>
      <c r="P43" s="196">
        <v>7828</v>
      </c>
      <c r="Q43" s="196">
        <v>7828</v>
      </c>
      <c r="R43" s="196">
        <v>7828</v>
      </c>
      <c r="S43" s="196">
        <v>7828</v>
      </c>
      <c r="T43" s="196">
        <v>7828</v>
      </c>
      <c r="U43" s="196">
        <v>7828</v>
      </c>
      <c r="V43" s="66">
        <v>1.316</v>
      </c>
      <c r="W43" s="68">
        <f>'Школы-средняя'!S43</f>
        <v>1.257</v>
      </c>
      <c r="X43" s="49">
        <f t="shared" si="0"/>
        <v>1139.5</v>
      </c>
      <c r="Y43" s="49">
        <f t="shared" si="1"/>
        <v>0</v>
      </c>
      <c r="Z43" s="49">
        <f t="shared" si="2"/>
        <v>0</v>
      </c>
      <c r="AA43" s="49">
        <f t="shared" si="3"/>
        <v>0</v>
      </c>
      <c r="AB43" s="49">
        <f t="shared" si="4"/>
        <v>90.6</v>
      </c>
      <c r="AC43" s="49">
        <f t="shared" si="5"/>
        <v>0</v>
      </c>
      <c r="AD43" s="49">
        <f t="shared" si="6"/>
        <v>0</v>
      </c>
      <c r="AE43" s="49">
        <f t="shared" si="7"/>
        <v>0</v>
      </c>
      <c r="AF43" s="49">
        <f t="shared" si="8"/>
        <v>12.9</v>
      </c>
      <c r="AG43" s="49">
        <f t="shared" si="9"/>
        <v>1243</v>
      </c>
      <c r="AH43" s="59"/>
      <c r="AI43" s="59"/>
    </row>
    <row r="44" spans="1:35" s="36" customFormat="1" ht="15.75" customHeight="1">
      <c r="A44" s="32">
        <v>38</v>
      </c>
      <c r="B44" s="33" t="s">
        <v>34</v>
      </c>
      <c r="C44" s="47">
        <v>6</v>
      </c>
      <c r="D44" s="197">
        <v>51</v>
      </c>
      <c r="E44" s="198"/>
      <c r="F44" s="198"/>
      <c r="G44" s="197"/>
      <c r="H44" s="197"/>
      <c r="I44" s="198"/>
      <c r="J44" s="198"/>
      <c r="K44" s="197"/>
      <c r="L44" s="198"/>
      <c r="M44" s="196">
        <v>7828</v>
      </c>
      <c r="N44" s="196">
        <v>7828</v>
      </c>
      <c r="O44" s="196">
        <v>7828</v>
      </c>
      <c r="P44" s="196">
        <v>7828</v>
      </c>
      <c r="Q44" s="196">
        <v>7828</v>
      </c>
      <c r="R44" s="196">
        <v>7828</v>
      </c>
      <c r="S44" s="196">
        <v>7828</v>
      </c>
      <c r="T44" s="196">
        <v>7828</v>
      </c>
      <c r="U44" s="196">
        <v>7828</v>
      </c>
      <c r="V44" s="66">
        <v>2.451</v>
      </c>
      <c r="W44" s="68">
        <f>'Школы-средняя'!S44</f>
        <v>0.525</v>
      </c>
      <c r="X44" s="49">
        <f>ROUND(D44*M44*V44*W44/1000,1)+0.4</f>
        <v>514.1</v>
      </c>
      <c r="Y44" s="49">
        <f t="shared" si="1"/>
        <v>0</v>
      </c>
      <c r="Z44" s="49">
        <f t="shared" si="2"/>
        <v>0</v>
      </c>
      <c r="AA44" s="49">
        <f t="shared" si="3"/>
        <v>0</v>
      </c>
      <c r="AB44" s="49">
        <f t="shared" si="4"/>
        <v>0</v>
      </c>
      <c r="AC44" s="49">
        <f t="shared" si="5"/>
        <v>0</v>
      </c>
      <c r="AD44" s="49">
        <f t="shared" si="6"/>
        <v>0</v>
      </c>
      <c r="AE44" s="49">
        <f t="shared" si="7"/>
        <v>0</v>
      </c>
      <c r="AF44" s="49">
        <f t="shared" si="8"/>
        <v>0</v>
      </c>
      <c r="AG44" s="49">
        <f t="shared" si="9"/>
        <v>514.1</v>
      </c>
      <c r="AH44" s="59"/>
      <c r="AI44" s="59"/>
    </row>
    <row r="45" spans="1:35" s="36" customFormat="1" ht="15.75" customHeight="1">
      <c r="A45" s="32">
        <v>39</v>
      </c>
      <c r="B45" s="33" t="s">
        <v>35</v>
      </c>
      <c r="C45" s="47">
        <v>5</v>
      </c>
      <c r="D45" s="204">
        <v>23</v>
      </c>
      <c r="E45" s="197"/>
      <c r="F45" s="197"/>
      <c r="G45" s="197"/>
      <c r="H45" s="197"/>
      <c r="I45" s="197"/>
      <c r="J45" s="198"/>
      <c r="K45" s="197"/>
      <c r="L45" s="198"/>
      <c r="M45" s="196">
        <v>7828</v>
      </c>
      <c r="N45" s="196">
        <v>7828</v>
      </c>
      <c r="O45" s="196">
        <v>7828</v>
      </c>
      <c r="P45" s="196">
        <v>7828</v>
      </c>
      <c r="Q45" s="196">
        <v>7828</v>
      </c>
      <c r="R45" s="196">
        <v>7828</v>
      </c>
      <c r="S45" s="196">
        <v>7828</v>
      </c>
      <c r="T45" s="196">
        <v>7828</v>
      </c>
      <c r="U45" s="196">
        <v>7828</v>
      </c>
      <c r="V45" s="66">
        <v>4.348</v>
      </c>
      <c r="W45" s="68">
        <f>'Школы-средняя'!S45</f>
        <v>1.255</v>
      </c>
      <c r="X45" s="49">
        <f>ROUND(D45*M45*V45*W45/1000,1)+0.1</f>
        <v>982.6</v>
      </c>
      <c r="Y45" s="49">
        <f t="shared" si="1"/>
        <v>0</v>
      </c>
      <c r="Z45" s="49">
        <f t="shared" si="2"/>
        <v>0</v>
      </c>
      <c r="AA45" s="49">
        <f t="shared" si="3"/>
        <v>0</v>
      </c>
      <c r="AB45" s="49">
        <f t="shared" si="4"/>
        <v>0</v>
      </c>
      <c r="AC45" s="49">
        <f t="shared" si="5"/>
        <v>0</v>
      </c>
      <c r="AD45" s="49">
        <f t="shared" si="6"/>
        <v>0</v>
      </c>
      <c r="AE45" s="49">
        <f t="shared" si="7"/>
        <v>0</v>
      </c>
      <c r="AF45" s="49">
        <f t="shared" si="8"/>
        <v>0</v>
      </c>
      <c r="AG45" s="49">
        <f t="shared" si="9"/>
        <v>982.6</v>
      </c>
      <c r="AH45" s="59"/>
      <c r="AI45" s="59"/>
    </row>
    <row r="46" spans="1:35" s="36" customFormat="1" ht="15.75" customHeight="1" thickBot="1">
      <c r="A46" s="32">
        <v>40</v>
      </c>
      <c r="B46" s="43" t="s">
        <v>36</v>
      </c>
      <c r="C46" s="47">
        <v>5</v>
      </c>
      <c r="D46" s="205">
        <v>27</v>
      </c>
      <c r="E46" s="197">
        <v>1</v>
      </c>
      <c r="F46" s="197"/>
      <c r="G46" s="197"/>
      <c r="H46" s="197"/>
      <c r="I46" s="197"/>
      <c r="J46" s="198"/>
      <c r="K46" s="197"/>
      <c r="L46" s="198"/>
      <c r="M46" s="196">
        <v>7828</v>
      </c>
      <c r="N46" s="196">
        <v>7828</v>
      </c>
      <c r="O46" s="196">
        <v>7828</v>
      </c>
      <c r="P46" s="196">
        <v>7828</v>
      </c>
      <c r="Q46" s="196">
        <v>7828</v>
      </c>
      <c r="R46" s="196">
        <v>7828</v>
      </c>
      <c r="S46" s="196">
        <v>7828</v>
      </c>
      <c r="T46" s="196">
        <v>7828</v>
      </c>
      <c r="U46" s="196">
        <v>7828</v>
      </c>
      <c r="V46" s="66">
        <v>4.464</v>
      </c>
      <c r="W46" s="68">
        <f>'Школы-средняя'!S46</f>
        <v>1.673</v>
      </c>
      <c r="X46" s="49">
        <f>ROUND(D46*M46*V46*W46/1000,1)+0.6</f>
        <v>1579.1</v>
      </c>
      <c r="Y46" s="49">
        <f t="shared" si="1"/>
        <v>58.5</v>
      </c>
      <c r="Z46" s="49">
        <f t="shared" si="2"/>
        <v>0</v>
      </c>
      <c r="AA46" s="49">
        <f t="shared" si="3"/>
        <v>0</v>
      </c>
      <c r="AB46" s="49">
        <f t="shared" si="4"/>
        <v>0</v>
      </c>
      <c r="AC46" s="49">
        <f t="shared" si="5"/>
        <v>0</v>
      </c>
      <c r="AD46" s="49">
        <f t="shared" si="6"/>
        <v>0</v>
      </c>
      <c r="AE46" s="49">
        <f t="shared" si="7"/>
        <v>0</v>
      </c>
      <c r="AF46" s="49">
        <f t="shared" si="8"/>
        <v>0</v>
      </c>
      <c r="AG46" s="49">
        <f t="shared" si="9"/>
        <v>1637.6</v>
      </c>
      <c r="AH46" s="59"/>
      <c r="AI46" s="59"/>
    </row>
    <row r="47" spans="1:35" s="36" customFormat="1" ht="15.75" customHeight="1" thickBot="1">
      <c r="A47" s="44"/>
      <c r="B47" s="45" t="s">
        <v>37</v>
      </c>
      <c r="C47" s="45"/>
      <c r="D47" s="46">
        <f>SUM(D8:D46)</f>
        <v>4372</v>
      </c>
      <c r="E47" s="46">
        <f aca="true" t="shared" si="10" ref="E47:L47">SUM(E8:E46)</f>
        <v>30</v>
      </c>
      <c r="F47" s="46">
        <f t="shared" si="10"/>
        <v>11</v>
      </c>
      <c r="G47" s="46">
        <f t="shared" si="10"/>
        <v>3</v>
      </c>
      <c r="H47" s="46">
        <f t="shared" si="10"/>
        <v>51</v>
      </c>
      <c r="I47" s="46">
        <f t="shared" si="10"/>
        <v>10</v>
      </c>
      <c r="J47" s="46">
        <f t="shared" si="10"/>
        <v>8</v>
      </c>
      <c r="K47" s="46">
        <f t="shared" si="10"/>
        <v>18</v>
      </c>
      <c r="L47" s="46">
        <f t="shared" si="10"/>
        <v>16</v>
      </c>
      <c r="M47" s="46"/>
      <c r="N47" s="46"/>
      <c r="O47" s="46"/>
      <c r="P47" s="46"/>
      <c r="Q47" s="46"/>
      <c r="R47" s="46"/>
      <c r="S47" s="46"/>
      <c r="T47" s="46"/>
      <c r="U47" s="48"/>
      <c r="V47" s="64"/>
      <c r="W47" s="64"/>
      <c r="X47" s="49">
        <f>SUM(X8:X46)</f>
        <v>49186.7</v>
      </c>
      <c r="Y47" s="49">
        <f aca="true" t="shared" si="11" ref="Y47:AG47">SUM(Y8:Y46)</f>
        <v>423.1</v>
      </c>
      <c r="Z47" s="49">
        <f t="shared" si="11"/>
        <v>113.7</v>
      </c>
      <c r="AA47" s="49">
        <f t="shared" si="11"/>
        <v>49.199999999999996</v>
      </c>
      <c r="AB47" s="49">
        <f t="shared" si="11"/>
        <v>651.5999999999999</v>
      </c>
      <c r="AC47" s="49">
        <f t="shared" si="11"/>
        <v>91.39999999999999</v>
      </c>
      <c r="AD47" s="49">
        <f t="shared" si="11"/>
        <v>68</v>
      </c>
      <c r="AE47" s="49">
        <f t="shared" si="11"/>
        <v>216.5</v>
      </c>
      <c r="AF47" s="49">
        <f t="shared" si="11"/>
        <v>127.89999999999999</v>
      </c>
      <c r="AG47" s="49">
        <f t="shared" si="11"/>
        <v>50928.099999999984</v>
      </c>
      <c r="AH47" s="62"/>
      <c r="AI47" s="62"/>
    </row>
    <row r="48" spans="1:35" s="5" customFormat="1" ht="64.5" customHeight="1">
      <c r="A48" s="9"/>
      <c r="B48" s="10"/>
      <c r="C48" s="10"/>
      <c r="D48" s="10">
        <f>SUM(D47:L47)</f>
        <v>4519</v>
      </c>
      <c r="E48" s="10"/>
      <c r="F48" s="10"/>
      <c r="G48" s="10"/>
      <c r="H48" s="10"/>
      <c r="I48" s="10"/>
      <c r="J48" s="10"/>
      <c r="K48" s="10"/>
      <c r="L48" s="10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AG48" s="50">
        <f>SUM(X47:AF47)</f>
        <v>50928.09999999999</v>
      </c>
      <c r="AH48" s="58"/>
      <c r="AI48" s="58"/>
    </row>
    <row r="49" spans="1:35" s="5" customFormat="1" ht="64.5" customHeight="1">
      <c r="A49" s="12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AH49" s="58"/>
      <c r="AI49" s="58"/>
    </row>
    <row r="50" spans="1:35" s="5" customFormat="1" ht="15.75">
      <c r="A50" s="12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AH50" s="58"/>
      <c r="AI50" s="58"/>
    </row>
    <row r="51" spans="1:35" s="5" customFormat="1" ht="15.75">
      <c r="A51" s="12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AH51" s="58"/>
      <c r="AI51" s="58"/>
    </row>
    <row r="52" spans="1:35" s="5" customFormat="1" ht="51.75" customHeight="1">
      <c r="A52" s="12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AH52" s="58"/>
      <c r="AI52" s="58"/>
    </row>
    <row r="53" spans="1:35" s="5" customFormat="1" ht="55.5" customHeight="1">
      <c r="A53" s="12"/>
      <c r="B53" s="15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AH53" s="58"/>
      <c r="AI53" s="58"/>
    </row>
    <row r="54" spans="1:35" s="5" customFormat="1" ht="65.25" customHeight="1">
      <c r="A54" s="12"/>
      <c r="B54" s="15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AH54" s="58"/>
      <c r="AI54" s="58"/>
    </row>
    <row r="55" spans="1:35" s="5" customFormat="1" ht="64.5" customHeight="1">
      <c r="A55" s="12"/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AH55" s="58"/>
      <c r="AI55" s="58"/>
    </row>
    <row r="56" spans="1:35" s="5" customFormat="1" ht="64.5" customHeight="1">
      <c r="A56" s="12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AH56" s="58"/>
      <c r="AI56" s="58"/>
    </row>
    <row r="57" spans="1:35" s="5" customFormat="1" ht="15.75">
      <c r="A57" s="12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AH57" s="58"/>
      <c r="AI57" s="58"/>
    </row>
    <row r="58" spans="1:35" s="5" customFormat="1" ht="15.75">
      <c r="A58" s="12"/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AH58" s="58"/>
      <c r="AI58" s="58"/>
    </row>
    <row r="59" spans="1:35" s="5" customFormat="1" ht="51.75" customHeight="1">
      <c r="A59" s="12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AH59" s="58"/>
      <c r="AI59" s="58"/>
    </row>
    <row r="60" spans="1:35" s="5" customFormat="1" ht="55.5" customHeight="1">
      <c r="A60" s="12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AH60" s="58"/>
      <c r="AI60" s="58"/>
    </row>
    <row r="61" spans="1:35" s="5" customFormat="1" ht="65.25" customHeight="1">
      <c r="A61" s="12"/>
      <c r="B61" s="16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AH61" s="58"/>
      <c r="AI61" s="58"/>
    </row>
    <row r="62" spans="1:35" s="18" customFormat="1" ht="64.5" customHeight="1">
      <c r="A62" s="228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AH62" s="60"/>
      <c r="AI62" s="60"/>
    </row>
    <row r="63" spans="1:23" ht="64.5" customHeight="1">
      <c r="A63" s="12"/>
      <c r="B63" s="15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15.75">
      <c r="A64" s="12"/>
      <c r="B64" s="15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ht="15.75">
      <c r="A65" s="12"/>
      <c r="B65" s="15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ht="51.75" customHeight="1">
      <c r="A66" s="12"/>
      <c r="B66" s="15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55.5" customHeight="1">
      <c r="A67" s="12"/>
      <c r="B67" s="15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65.25" customHeight="1">
      <c r="A68" s="12"/>
      <c r="B68" s="15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ht="64.5" customHeight="1">
      <c r="A69" s="12"/>
      <c r="B69" s="15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64.5" customHeight="1">
      <c r="A70" s="12"/>
      <c r="B70" s="15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5.75">
      <c r="A71" s="12"/>
      <c r="B71" s="15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5.75">
      <c r="A72" s="12"/>
      <c r="B72" s="15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51.75" customHeight="1">
      <c r="A73" s="12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55.5" customHeight="1">
      <c r="A74" s="12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ht="65.25" customHeight="1">
      <c r="A75" s="12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ht="64.5" customHeight="1">
      <c r="A76" s="12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ht="64.5" customHeight="1">
      <c r="A77" s="12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ht="15.75">
      <c r="A78" s="12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ht="15.75">
      <c r="A79" s="12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ht="51.75" customHeight="1">
      <c r="A80" s="12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ht="55.5" customHeight="1">
      <c r="A81" s="12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65.25" customHeight="1">
      <c r="A82" s="12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ht="64.5" customHeight="1">
      <c r="A83" s="12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ht="64.5" customHeight="1">
      <c r="A84" s="12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ht="15.75">
      <c r="A85" s="12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ht="15.75">
      <c r="A86" s="12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ht="51.75" customHeight="1">
      <c r="A87" s="12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ht="55.5" customHeight="1">
      <c r="A88" s="12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ht="65.25" customHeight="1">
      <c r="A89" s="12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ht="64.5" customHeight="1">
      <c r="A90" s="12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ht="64.5" customHeight="1">
      <c r="A91" s="12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ht="15.75">
      <c r="A92" s="12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15.75">
      <c r="A93" s="12"/>
      <c r="B93" s="1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ht="51.75" customHeight="1">
      <c r="A94" s="12"/>
      <c r="B94" s="13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ht="55.5" customHeight="1">
      <c r="A95" s="12"/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ht="65.25" customHeight="1">
      <c r="A96" s="12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ht="64.5" customHeight="1">
      <c r="A97" s="12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ht="64.5" customHeight="1">
      <c r="A98" s="12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ht="15.75">
      <c r="A99" s="12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ht="15.75">
      <c r="A100" s="12"/>
      <c r="B100" s="13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ht="51.75" customHeight="1">
      <c r="A101" s="12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ht="55.5" customHeight="1">
      <c r="A102" s="12"/>
      <c r="B102" s="13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ht="65.25" customHeight="1">
      <c r="A103" s="12"/>
      <c r="B103" s="13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ht="64.5" customHeight="1">
      <c r="A104" s="12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ht="64.5" customHeight="1">
      <c r="A105" s="12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ht="15.75">
      <c r="A106" s="12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ht="15.75">
      <c r="A107" s="20"/>
      <c r="B107" s="21"/>
      <c r="C107" s="21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ht="51.75" customHeight="1">
      <c r="A108" s="22"/>
      <c r="B108" s="22"/>
      <c r="C108" s="22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ht="55.5" customHeight="1">
      <c r="A109" s="20"/>
      <c r="B109" s="20"/>
      <c r="C109" s="20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</sheetData>
  <sheetProtection/>
  <mergeCells count="17">
    <mergeCell ref="B6:B7"/>
    <mergeCell ref="V3:V7"/>
    <mergeCell ref="D3:L4"/>
    <mergeCell ref="M3:U4"/>
    <mergeCell ref="W3:W7"/>
    <mergeCell ref="X3:AG4"/>
    <mergeCell ref="D5:L5"/>
    <mergeCell ref="A62:L62"/>
    <mergeCell ref="M5:U5"/>
    <mergeCell ref="A3:A7"/>
    <mergeCell ref="B3:B5"/>
    <mergeCell ref="C3:C7"/>
    <mergeCell ref="AH5:AH7"/>
    <mergeCell ref="AH4:AI4"/>
    <mergeCell ref="AI5:AI7"/>
    <mergeCell ref="X5:AF5"/>
    <mergeCell ref="AG5:AG7"/>
  </mergeCells>
  <printOptions horizontalCentered="1"/>
  <pageMargins left="0" right="0" top="0" bottom="0" header="0" footer="0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9"/>
  <sheetViews>
    <sheetView view="pageBreakPreview" zoomScale="69" zoomScaleNormal="67" zoomScaleSheetLayoutView="69" zoomScalePageLayoutView="0" workbookViewId="0" topLeftCell="A1">
      <pane xSplit="2" ySplit="7" topLeftCell="R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" sqref="P1"/>
    </sheetView>
  </sheetViews>
  <sheetFormatPr defaultColWidth="9.140625" defaultRowHeight="12.75"/>
  <cols>
    <col min="1" max="1" width="9.00390625" style="127" customWidth="1"/>
    <col min="2" max="2" width="24.00390625" style="127" customWidth="1"/>
    <col min="3" max="3" width="11.140625" style="127" customWidth="1"/>
    <col min="4" max="4" width="22.28125" style="128" customWidth="1"/>
    <col min="5" max="5" width="24.140625" style="128" customWidth="1"/>
    <col min="6" max="7" width="17.7109375" style="128" customWidth="1"/>
    <col min="8" max="8" width="19.421875" style="128" customWidth="1"/>
    <col min="9" max="10" width="18.28125" style="128" customWidth="1"/>
    <col min="11" max="19" width="29.7109375" style="128" customWidth="1"/>
    <col min="20" max="20" width="17.57421875" style="121" customWidth="1"/>
    <col min="21" max="22" width="18.00390625" style="121" customWidth="1"/>
    <col min="23" max="23" width="14.140625" style="121" customWidth="1"/>
    <col min="24" max="24" width="14.57421875" style="121" customWidth="1"/>
    <col min="25" max="25" width="12.421875" style="121" customWidth="1"/>
    <col min="26" max="26" width="13.7109375" style="121" customWidth="1"/>
    <col min="27" max="27" width="15.00390625" style="121" customWidth="1"/>
    <col min="28" max="28" width="16.140625" style="122" customWidth="1"/>
    <col min="29" max="29" width="23.57421875" style="122" customWidth="1"/>
    <col min="30" max="16384" width="9.140625" style="121" customWidth="1"/>
  </cols>
  <sheetData>
    <row r="1" spans="1:29" s="73" customFormat="1" ht="18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 t="s">
        <v>80</v>
      </c>
      <c r="Q1" s="129"/>
      <c r="R1" s="72"/>
      <c r="S1" s="72"/>
      <c r="AB1" s="74"/>
      <c r="AC1" s="74"/>
    </row>
    <row r="2" spans="1:29" s="73" customFormat="1" ht="15.75">
      <c r="A2" s="75"/>
      <c r="B2" s="75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AB2" s="74"/>
      <c r="AC2" s="74"/>
    </row>
    <row r="3" spans="1:29" s="73" customFormat="1" ht="51.75" customHeight="1">
      <c r="A3" s="208" t="s">
        <v>71</v>
      </c>
      <c r="B3" s="211" t="s">
        <v>72</v>
      </c>
      <c r="C3" s="211" t="s">
        <v>73</v>
      </c>
      <c r="D3" s="260" t="s">
        <v>74</v>
      </c>
      <c r="E3" s="261"/>
      <c r="F3" s="261"/>
      <c r="G3" s="261"/>
      <c r="H3" s="261"/>
      <c r="I3" s="261"/>
      <c r="J3" s="262"/>
      <c r="K3" s="264" t="s">
        <v>75</v>
      </c>
      <c r="L3" s="265"/>
      <c r="M3" s="265"/>
      <c r="N3" s="265"/>
      <c r="O3" s="265"/>
      <c r="P3" s="265"/>
      <c r="Q3" s="266"/>
      <c r="R3" s="207" t="s">
        <v>70</v>
      </c>
      <c r="S3" s="207" t="s">
        <v>76</v>
      </c>
      <c r="T3" s="270" t="s">
        <v>77</v>
      </c>
      <c r="U3" s="270"/>
      <c r="V3" s="270"/>
      <c r="W3" s="270"/>
      <c r="X3" s="270"/>
      <c r="Y3" s="270"/>
      <c r="Z3" s="270"/>
      <c r="AA3" s="270"/>
      <c r="AB3" s="133"/>
      <c r="AC3" s="133"/>
    </row>
    <row r="4" spans="1:29" s="73" customFormat="1" ht="27.75" customHeight="1">
      <c r="A4" s="209"/>
      <c r="B4" s="212"/>
      <c r="C4" s="212"/>
      <c r="D4" s="263"/>
      <c r="E4" s="226"/>
      <c r="F4" s="226"/>
      <c r="G4" s="226"/>
      <c r="H4" s="226"/>
      <c r="I4" s="226"/>
      <c r="J4" s="227"/>
      <c r="K4" s="267"/>
      <c r="L4" s="268"/>
      <c r="M4" s="268"/>
      <c r="N4" s="268"/>
      <c r="O4" s="268"/>
      <c r="P4" s="268"/>
      <c r="Q4" s="269"/>
      <c r="R4" s="207"/>
      <c r="S4" s="207"/>
      <c r="T4" s="270"/>
      <c r="U4" s="270"/>
      <c r="V4" s="270"/>
      <c r="W4" s="270"/>
      <c r="X4" s="270"/>
      <c r="Y4" s="270"/>
      <c r="Z4" s="270"/>
      <c r="AA4" s="270"/>
      <c r="AB4" s="133"/>
      <c r="AC4" s="133"/>
    </row>
    <row r="5" spans="1:29" s="73" customFormat="1" ht="65.25" customHeight="1">
      <c r="A5" s="209"/>
      <c r="B5" s="212"/>
      <c r="C5" s="212"/>
      <c r="D5" s="271" t="s">
        <v>41</v>
      </c>
      <c r="E5" s="272"/>
      <c r="F5" s="272"/>
      <c r="G5" s="272"/>
      <c r="H5" s="272"/>
      <c r="I5" s="272"/>
      <c r="J5" s="272"/>
      <c r="K5" s="256" t="s">
        <v>41</v>
      </c>
      <c r="L5" s="257"/>
      <c r="M5" s="257"/>
      <c r="N5" s="257"/>
      <c r="O5" s="257"/>
      <c r="P5" s="257"/>
      <c r="Q5" s="257"/>
      <c r="R5" s="207"/>
      <c r="S5" s="207"/>
      <c r="T5" s="258" t="s">
        <v>41</v>
      </c>
      <c r="U5" s="258"/>
      <c r="V5" s="258"/>
      <c r="W5" s="258"/>
      <c r="X5" s="258"/>
      <c r="Y5" s="258"/>
      <c r="Z5" s="258"/>
      <c r="AA5" s="259" t="s">
        <v>60</v>
      </c>
      <c r="AB5" s="206"/>
      <c r="AC5" s="206"/>
    </row>
    <row r="6" spans="1:29" s="73" customFormat="1" ht="93" customHeight="1">
      <c r="A6" s="209"/>
      <c r="B6" s="224" t="s">
        <v>78</v>
      </c>
      <c r="C6" s="212"/>
      <c r="D6" s="135" t="s">
        <v>52</v>
      </c>
      <c r="E6" s="135" t="s">
        <v>56</v>
      </c>
      <c r="F6" s="135" t="s">
        <v>56</v>
      </c>
      <c r="G6" s="135" t="s">
        <v>52</v>
      </c>
      <c r="H6" s="135" t="s">
        <v>52</v>
      </c>
      <c r="I6" s="135" t="s">
        <v>52</v>
      </c>
      <c r="J6" s="135" t="s">
        <v>42</v>
      </c>
      <c r="K6" s="135" t="s">
        <v>52</v>
      </c>
      <c r="L6" s="135" t="s">
        <v>61</v>
      </c>
      <c r="M6" s="135" t="s">
        <v>56</v>
      </c>
      <c r="N6" s="135" t="s">
        <v>52</v>
      </c>
      <c r="O6" s="135" t="s">
        <v>52</v>
      </c>
      <c r="P6" s="135" t="s">
        <v>52</v>
      </c>
      <c r="Q6" s="135" t="s">
        <v>42</v>
      </c>
      <c r="R6" s="207"/>
      <c r="S6" s="207"/>
      <c r="T6" s="135" t="s">
        <v>52</v>
      </c>
      <c r="U6" s="135" t="s">
        <v>61</v>
      </c>
      <c r="V6" s="135" t="s">
        <v>56</v>
      </c>
      <c r="W6" s="135" t="s">
        <v>52</v>
      </c>
      <c r="X6" s="135" t="s">
        <v>52</v>
      </c>
      <c r="Y6" s="135" t="s">
        <v>52</v>
      </c>
      <c r="Z6" s="135" t="s">
        <v>42</v>
      </c>
      <c r="AA6" s="259"/>
      <c r="AB6" s="206"/>
      <c r="AC6" s="206"/>
    </row>
    <row r="7" spans="1:29" s="73" customFormat="1" ht="88.5" customHeight="1">
      <c r="A7" s="210"/>
      <c r="B7" s="224"/>
      <c r="C7" s="216"/>
      <c r="D7" s="135" t="s">
        <v>44</v>
      </c>
      <c r="E7" s="135" t="s">
        <v>44</v>
      </c>
      <c r="F7" s="135" t="s">
        <v>43</v>
      </c>
      <c r="G7" s="135" t="s">
        <v>43</v>
      </c>
      <c r="H7" s="135" t="s">
        <v>57</v>
      </c>
      <c r="I7" s="135" t="s">
        <v>55</v>
      </c>
      <c r="J7" s="135" t="s">
        <v>57</v>
      </c>
      <c r="K7" s="134" t="s">
        <v>44</v>
      </c>
      <c r="L7" s="134" t="s">
        <v>44</v>
      </c>
      <c r="M7" s="135" t="s">
        <v>43</v>
      </c>
      <c r="N7" s="135" t="s">
        <v>43</v>
      </c>
      <c r="O7" s="135" t="s">
        <v>57</v>
      </c>
      <c r="P7" s="135" t="s">
        <v>55</v>
      </c>
      <c r="Q7" s="135" t="s">
        <v>57</v>
      </c>
      <c r="R7" s="207"/>
      <c r="S7" s="207"/>
      <c r="T7" s="134" t="s">
        <v>44</v>
      </c>
      <c r="U7" s="134" t="s">
        <v>44</v>
      </c>
      <c r="V7" s="135" t="s">
        <v>43</v>
      </c>
      <c r="W7" s="135" t="s">
        <v>43</v>
      </c>
      <c r="X7" s="135" t="s">
        <v>57</v>
      </c>
      <c r="Y7" s="135" t="s">
        <v>55</v>
      </c>
      <c r="Z7" s="135" t="s">
        <v>57</v>
      </c>
      <c r="AA7" s="259"/>
      <c r="AB7" s="206"/>
      <c r="AC7" s="206"/>
    </row>
    <row r="8" spans="1:29" s="89" customFormat="1" ht="15.75">
      <c r="A8" s="80">
        <v>1</v>
      </c>
      <c r="B8" s="81" t="s">
        <v>0</v>
      </c>
      <c r="C8" s="82">
        <v>5</v>
      </c>
      <c r="D8" s="136">
        <v>7</v>
      </c>
      <c r="E8" s="136">
        <v>9</v>
      </c>
      <c r="F8" s="136"/>
      <c r="G8" s="136"/>
      <c r="H8" s="136"/>
      <c r="I8" s="136"/>
      <c r="J8" s="136"/>
      <c r="K8" s="84">
        <v>7828</v>
      </c>
      <c r="L8" s="84">
        <v>7828</v>
      </c>
      <c r="M8" s="84">
        <v>7828</v>
      </c>
      <c r="N8" s="84">
        <v>7828</v>
      </c>
      <c r="O8" s="84">
        <v>7828</v>
      </c>
      <c r="P8" s="84">
        <v>7828</v>
      </c>
      <c r="Q8" s="84">
        <v>7828</v>
      </c>
      <c r="R8" s="85">
        <v>3.125</v>
      </c>
      <c r="S8" s="137">
        <v>0.875</v>
      </c>
      <c r="T8" s="138">
        <f>ROUND(K8*D8*R8*S8/1000,1)+1.1</f>
        <v>150.9</v>
      </c>
      <c r="U8" s="138">
        <f>ROUND(K8*E8*R8*S8/1000,1)</f>
        <v>192.6</v>
      </c>
      <c r="V8" s="138">
        <f>ROUND(M8*F8*R8*S8/1000,1)</f>
        <v>0</v>
      </c>
      <c r="W8" s="138">
        <f>ROUND(N8*G8*R8*S8/1000,1)</f>
        <v>0</v>
      </c>
      <c r="X8" s="138">
        <f>ROUND(O8*H8*S8*R8/1000,1)</f>
        <v>0</v>
      </c>
      <c r="Y8" s="138">
        <f>ROUND(P8*I8*S8*R8/1000,1)</f>
        <v>0</v>
      </c>
      <c r="Z8" s="138">
        <f>ROUND(Q8*J8*S8*R8/1000,1)</f>
        <v>0</v>
      </c>
      <c r="AA8" s="138">
        <f>SUM(T8:Z8)</f>
        <v>343.5</v>
      </c>
      <c r="AB8" s="88"/>
      <c r="AC8" s="88"/>
    </row>
    <row r="9" spans="1:29" s="89" customFormat="1" ht="15.75">
      <c r="A9" s="90">
        <v>1</v>
      </c>
      <c r="B9" s="81" t="s">
        <v>59</v>
      </c>
      <c r="C9" s="82">
        <v>6</v>
      </c>
      <c r="D9" s="139">
        <v>41</v>
      </c>
      <c r="E9" s="139">
        <v>38</v>
      </c>
      <c r="F9" s="139">
        <v>1</v>
      </c>
      <c r="G9" s="139"/>
      <c r="H9" s="139"/>
      <c r="I9" s="139">
        <v>1</v>
      </c>
      <c r="J9" s="139"/>
      <c r="K9" s="84">
        <v>7828</v>
      </c>
      <c r="L9" s="84">
        <v>7828</v>
      </c>
      <c r="M9" s="84">
        <v>7828</v>
      </c>
      <c r="N9" s="84">
        <v>7828</v>
      </c>
      <c r="O9" s="84">
        <v>7828</v>
      </c>
      <c r="P9" s="84">
        <v>7828</v>
      </c>
      <c r="Q9" s="84">
        <v>7828</v>
      </c>
      <c r="R9" s="85">
        <v>1.25</v>
      </c>
      <c r="S9" s="137">
        <v>1.361</v>
      </c>
      <c r="T9" s="138">
        <f>ROUND(K9*D9*R9*S9/1000,1)-2.4</f>
        <v>543.6</v>
      </c>
      <c r="U9" s="138">
        <f aca="true" t="shared" si="0" ref="U9:U46">ROUND(K9*E9*R9*S9/1000,1)</f>
        <v>506.1</v>
      </c>
      <c r="V9" s="138">
        <f aca="true" t="shared" si="1" ref="V9:V46">ROUND(M9*F9*R9*S9/1000,1)</f>
        <v>13.3</v>
      </c>
      <c r="W9" s="138">
        <f aca="true" t="shared" si="2" ref="W9:W46">ROUND(N9*G9*R9*S9/1000,1)</f>
        <v>0</v>
      </c>
      <c r="X9" s="138">
        <f aca="true" t="shared" si="3" ref="X9:X46">ROUND(O9*H9*S9*R9/1000,1)</f>
        <v>0</v>
      </c>
      <c r="Y9" s="138">
        <f aca="true" t="shared" si="4" ref="Y9:Y46">ROUND(P9*I9*S9*R9/1000,1)</f>
        <v>13.3</v>
      </c>
      <c r="Z9" s="138">
        <f aca="true" t="shared" si="5" ref="Z9:Z46">ROUND(Q9*J9*S9*R9/1000,1)</f>
        <v>0</v>
      </c>
      <c r="AA9" s="138">
        <f aca="true" t="shared" si="6" ref="AA9:AA46">SUM(T9:Z9)</f>
        <v>1076.3</v>
      </c>
      <c r="AB9" s="88"/>
      <c r="AC9" s="88"/>
    </row>
    <row r="10" spans="1:29" s="89" customFormat="1" ht="15.75">
      <c r="A10" s="90">
        <v>3</v>
      </c>
      <c r="B10" s="81" t="s">
        <v>1</v>
      </c>
      <c r="C10" s="82">
        <v>6</v>
      </c>
      <c r="D10" s="139">
        <v>36</v>
      </c>
      <c r="E10" s="139"/>
      <c r="F10" s="139"/>
      <c r="G10" s="139"/>
      <c r="H10" s="139"/>
      <c r="I10" s="139"/>
      <c r="J10" s="139"/>
      <c r="K10" s="84">
        <v>7828</v>
      </c>
      <c r="L10" s="84">
        <v>7828</v>
      </c>
      <c r="M10" s="84">
        <v>7828</v>
      </c>
      <c r="N10" s="84">
        <v>7828</v>
      </c>
      <c r="O10" s="84">
        <v>7828</v>
      </c>
      <c r="P10" s="84">
        <v>7828</v>
      </c>
      <c r="Q10" s="84">
        <v>7828</v>
      </c>
      <c r="R10" s="85">
        <v>1.389</v>
      </c>
      <c r="S10" s="137">
        <v>0.661</v>
      </c>
      <c r="T10" s="138">
        <f>ROUND(K10*D10*R10*S10/1000,1)+1.6</f>
        <v>260.3</v>
      </c>
      <c r="U10" s="138">
        <f t="shared" si="0"/>
        <v>0</v>
      </c>
      <c r="V10" s="138">
        <f t="shared" si="1"/>
        <v>0</v>
      </c>
      <c r="W10" s="138">
        <f t="shared" si="2"/>
        <v>0</v>
      </c>
      <c r="X10" s="138">
        <f t="shared" si="3"/>
        <v>0</v>
      </c>
      <c r="Y10" s="138">
        <f t="shared" si="4"/>
        <v>0</v>
      </c>
      <c r="Z10" s="138">
        <f t="shared" si="5"/>
        <v>0</v>
      </c>
      <c r="AA10" s="138">
        <f t="shared" si="6"/>
        <v>260.3</v>
      </c>
      <c r="AB10" s="88"/>
      <c r="AC10" s="88"/>
    </row>
    <row r="11" spans="1:29" s="89" customFormat="1" ht="15.75">
      <c r="A11" s="90">
        <v>4</v>
      </c>
      <c r="B11" s="81" t="s">
        <v>2</v>
      </c>
      <c r="C11" s="82">
        <v>5</v>
      </c>
      <c r="D11" s="140">
        <v>23</v>
      </c>
      <c r="E11" s="140"/>
      <c r="F11" s="140"/>
      <c r="G11" s="140"/>
      <c r="H11" s="140"/>
      <c r="I11" s="140"/>
      <c r="J11" s="140"/>
      <c r="K11" s="84">
        <v>7828</v>
      </c>
      <c r="L11" s="84">
        <v>7828</v>
      </c>
      <c r="M11" s="84">
        <v>7828</v>
      </c>
      <c r="N11" s="84">
        <v>7828</v>
      </c>
      <c r="O11" s="84">
        <v>7828</v>
      </c>
      <c r="P11" s="84">
        <v>7828</v>
      </c>
      <c r="Q11" s="84">
        <v>7828</v>
      </c>
      <c r="R11" s="85">
        <v>2.174</v>
      </c>
      <c r="S11" s="137">
        <v>0.916</v>
      </c>
      <c r="T11" s="138">
        <f>ROUND(K11*D11*R11*S11/1000,1)+1.1</f>
        <v>359.6</v>
      </c>
      <c r="U11" s="138">
        <f t="shared" si="0"/>
        <v>0</v>
      </c>
      <c r="V11" s="138">
        <f t="shared" si="1"/>
        <v>0</v>
      </c>
      <c r="W11" s="138">
        <f t="shared" si="2"/>
        <v>0</v>
      </c>
      <c r="X11" s="138">
        <f t="shared" si="3"/>
        <v>0</v>
      </c>
      <c r="Y11" s="138">
        <f t="shared" si="4"/>
        <v>0</v>
      </c>
      <c r="Z11" s="138">
        <f t="shared" si="5"/>
        <v>0</v>
      </c>
      <c r="AA11" s="138">
        <f t="shared" si="6"/>
        <v>359.6</v>
      </c>
      <c r="AB11" s="88"/>
      <c r="AC11" s="88"/>
    </row>
    <row r="12" spans="1:29" s="89" customFormat="1" ht="15.75">
      <c r="A12" s="90">
        <v>5</v>
      </c>
      <c r="B12" s="81" t="s">
        <v>58</v>
      </c>
      <c r="C12" s="82">
        <v>5</v>
      </c>
      <c r="D12" s="139"/>
      <c r="E12" s="139"/>
      <c r="F12" s="139"/>
      <c r="G12" s="139"/>
      <c r="H12" s="139"/>
      <c r="I12" s="139"/>
      <c r="J12" s="139"/>
      <c r="K12" s="84">
        <v>7828</v>
      </c>
      <c r="L12" s="84">
        <v>7828</v>
      </c>
      <c r="M12" s="84">
        <v>7828</v>
      </c>
      <c r="N12" s="84">
        <v>7828</v>
      </c>
      <c r="O12" s="84">
        <v>7828</v>
      </c>
      <c r="P12" s="84">
        <v>7828</v>
      </c>
      <c r="Q12" s="84">
        <v>7828</v>
      </c>
      <c r="R12" s="85"/>
      <c r="S12" s="137">
        <v>5.716</v>
      </c>
      <c r="T12" s="138">
        <f aca="true" t="shared" si="7" ref="T12:T46">ROUND(K12*D12*R12*S12/1000,1)</f>
        <v>0</v>
      </c>
      <c r="U12" s="138">
        <f t="shared" si="0"/>
        <v>0</v>
      </c>
      <c r="V12" s="138">
        <f t="shared" si="1"/>
        <v>0</v>
      </c>
      <c r="W12" s="138">
        <f t="shared" si="2"/>
        <v>0</v>
      </c>
      <c r="X12" s="138">
        <f t="shared" si="3"/>
        <v>0</v>
      </c>
      <c r="Y12" s="138">
        <f t="shared" si="4"/>
        <v>0</v>
      </c>
      <c r="Z12" s="138">
        <f t="shared" si="5"/>
        <v>0</v>
      </c>
      <c r="AA12" s="138">
        <f t="shared" si="6"/>
        <v>0</v>
      </c>
      <c r="AB12" s="88"/>
      <c r="AC12" s="88"/>
    </row>
    <row r="13" spans="1:29" s="89" customFormat="1" ht="15.75">
      <c r="A13" s="90">
        <v>6</v>
      </c>
      <c r="B13" s="81" t="s">
        <v>3</v>
      </c>
      <c r="C13" s="82">
        <v>5</v>
      </c>
      <c r="D13" s="139">
        <v>36</v>
      </c>
      <c r="E13" s="139"/>
      <c r="F13" s="139"/>
      <c r="G13" s="139"/>
      <c r="H13" s="139">
        <v>1</v>
      </c>
      <c r="I13" s="139">
        <v>1</v>
      </c>
      <c r="J13" s="139">
        <v>1</v>
      </c>
      <c r="K13" s="84">
        <v>7828</v>
      </c>
      <c r="L13" s="84">
        <v>7828</v>
      </c>
      <c r="M13" s="84">
        <v>7828</v>
      </c>
      <c r="N13" s="84">
        <v>7828</v>
      </c>
      <c r="O13" s="84">
        <v>7828</v>
      </c>
      <c r="P13" s="84">
        <v>7828</v>
      </c>
      <c r="Q13" s="84">
        <v>7828</v>
      </c>
      <c r="R13" s="85">
        <v>1.389</v>
      </c>
      <c r="S13" s="137">
        <v>2.114</v>
      </c>
      <c r="T13" s="138">
        <f>ROUND(K13*D13*R13*S13/1000,1)+0.4</f>
        <v>827.9</v>
      </c>
      <c r="U13" s="138">
        <f t="shared" si="0"/>
        <v>0</v>
      </c>
      <c r="V13" s="138">
        <f t="shared" si="1"/>
        <v>0</v>
      </c>
      <c r="W13" s="138">
        <f t="shared" si="2"/>
        <v>0</v>
      </c>
      <c r="X13" s="138">
        <f t="shared" si="3"/>
        <v>23</v>
      </c>
      <c r="Y13" s="138">
        <f t="shared" si="4"/>
        <v>23</v>
      </c>
      <c r="Z13" s="138">
        <f t="shared" si="5"/>
        <v>23</v>
      </c>
      <c r="AA13" s="138">
        <f t="shared" si="6"/>
        <v>896.9</v>
      </c>
      <c r="AB13" s="88"/>
      <c r="AC13" s="88"/>
    </row>
    <row r="14" spans="1:29" s="89" customFormat="1" ht="15.75" customHeight="1">
      <c r="A14" s="90">
        <v>7</v>
      </c>
      <c r="B14" s="81" t="s">
        <v>4</v>
      </c>
      <c r="C14" s="82">
        <v>5</v>
      </c>
      <c r="D14" s="139">
        <v>44</v>
      </c>
      <c r="E14" s="139">
        <v>38</v>
      </c>
      <c r="F14" s="139"/>
      <c r="G14" s="139"/>
      <c r="H14" s="139"/>
      <c r="I14" s="139"/>
      <c r="J14" s="139"/>
      <c r="K14" s="84">
        <v>7828</v>
      </c>
      <c r="L14" s="84">
        <v>7828</v>
      </c>
      <c r="M14" s="84">
        <v>7828</v>
      </c>
      <c r="N14" s="84">
        <v>7828</v>
      </c>
      <c r="O14" s="84">
        <v>7828</v>
      </c>
      <c r="P14" s="84">
        <v>7828</v>
      </c>
      <c r="Q14" s="84">
        <v>7828</v>
      </c>
      <c r="R14" s="85">
        <v>1.22</v>
      </c>
      <c r="S14" s="137">
        <v>1.274</v>
      </c>
      <c r="T14" s="138">
        <f>ROUND(K14*D14*R14*S14/1000,1)+0.9</f>
        <v>536.1999999999999</v>
      </c>
      <c r="U14" s="138">
        <f t="shared" si="0"/>
        <v>462.3</v>
      </c>
      <c r="V14" s="138">
        <f t="shared" si="1"/>
        <v>0</v>
      </c>
      <c r="W14" s="138">
        <f t="shared" si="2"/>
        <v>0</v>
      </c>
      <c r="X14" s="138">
        <f t="shared" si="3"/>
        <v>0</v>
      </c>
      <c r="Y14" s="138">
        <f t="shared" si="4"/>
        <v>0</v>
      </c>
      <c r="Z14" s="138">
        <f t="shared" si="5"/>
        <v>0</v>
      </c>
      <c r="AA14" s="138">
        <f t="shared" si="6"/>
        <v>998.5</v>
      </c>
      <c r="AB14" s="88"/>
      <c r="AC14" s="88"/>
    </row>
    <row r="15" spans="1:29" s="95" customFormat="1" ht="15.75">
      <c r="A15" s="93">
        <v>8</v>
      </c>
      <c r="B15" s="94" t="s">
        <v>5</v>
      </c>
      <c r="C15" s="82">
        <v>5</v>
      </c>
      <c r="D15" s="139">
        <v>39</v>
      </c>
      <c r="E15" s="139">
        <v>38</v>
      </c>
      <c r="F15" s="139">
        <v>2</v>
      </c>
      <c r="G15" s="139">
        <v>1</v>
      </c>
      <c r="H15" s="139"/>
      <c r="I15" s="139"/>
      <c r="J15" s="139"/>
      <c r="K15" s="84">
        <v>7828</v>
      </c>
      <c r="L15" s="84">
        <v>7828</v>
      </c>
      <c r="M15" s="84">
        <v>7828</v>
      </c>
      <c r="N15" s="84">
        <v>7828</v>
      </c>
      <c r="O15" s="84">
        <v>7828</v>
      </c>
      <c r="P15" s="84">
        <v>7828</v>
      </c>
      <c r="Q15" s="84">
        <v>7828</v>
      </c>
      <c r="R15" s="85">
        <v>1.25</v>
      </c>
      <c r="S15" s="137">
        <v>0.803</v>
      </c>
      <c r="T15" s="138">
        <f>ROUND(K15*D15*R15*S15/1000,1)+1.2</f>
        <v>307.59999999999997</v>
      </c>
      <c r="U15" s="138">
        <f t="shared" si="0"/>
        <v>298.6</v>
      </c>
      <c r="V15" s="138">
        <f t="shared" si="1"/>
        <v>15.7</v>
      </c>
      <c r="W15" s="138">
        <f t="shared" si="2"/>
        <v>7.9</v>
      </c>
      <c r="X15" s="138">
        <f t="shared" si="3"/>
        <v>0</v>
      </c>
      <c r="Y15" s="138">
        <f t="shared" si="4"/>
        <v>0</v>
      </c>
      <c r="Z15" s="138">
        <f t="shared" si="5"/>
        <v>0</v>
      </c>
      <c r="AA15" s="138">
        <f t="shared" si="6"/>
        <v>629.8000000000001</v>
      </c>
      <c r="AB15" s="88"/>
      <c r="AC15" s="88"/>
    </row>
    <row r="16" spans="1:29" s="89" customFormat="1" ht="15.75">
      <c r="A16" s="90">
        <v>10</v>
      </c>
      <c r="B16" s="81" t="s">
        <v>6</v>
      </c>
      <c r="C16" s="82">
        <v>5</v>
      </c>
      <c r="D16" s="139"/>
      <c r="E16" s="139"/>
      <c r="F16" s="139"/>
      <c r="G16" s="139"/>
      <c r="H16" s="139"/>
      <c r="I16" s="139"/>
      <c r="J16" s="139"/>
      <c r="K16" s="84">
        <v>7828</v>
      </c>
      <c r="L16" s="84">
        <v>7828</v>
      </c>
      <c r="M16" s="84">
        <v>7828</v>
      </c>
      <c r="N16" s="84">
        <v>7828</v>
      </c>
      <c r="O16" s="84">
        <v>7828</v>
      </c>
      <c r="P16" s="84">
        <v>7828</v>
      </c>
      <c r="Q16" s="84">
        <v>7828</v>
      </c>
      <c r="R16" s="96"/>
      <c r="S16" s="137">
        <v>0.587</v>
      </c>
      <c r="T16" s="138">
        <f t="shared" si="7"/>
        <v>0</v>
      </c>
      <c r="U16" s="138">
        <f t="shared" si="0"/>
        <v>0</v>
      </c>
      <c r="V16" s="138">
        <f t="shared" si="1"/>
        <v>0</v>
      </c>
      <c r="W16" s="138">
        <f t="shared" si="2"/>
        <v>0</v>
      </c>
      <c r="X16" s="138">
        <f t="shared" si="3"/>
        <v>0</v>
      </c>
      <c r="Y16" s="138">
        <f t="shared" si="4"/>
        <v>0</v>
      </c>
      <c r="Z16" s="138">
        <f t="shared" si="5"/>
        <v>0</v>
      </c>
      <c r="AA16" s="138">
        <f t="shared" si="6"/>
        <v>0</v>
      </c>
      <c r="AB16" s="88"/>
      <c r="AC16" s="88"/>
    </row>
    <row r="17" spans="1:29" s="89" customFormat="1" ht="15.75">
      <c r="A17" s="90">
        <v>11</v>
      </c>
      <c r="B17" s="97" t="s">
        <v>7</v>
      </c>
      <c r="C17" s="82">
        <v>5</v>
      </c>
      <c r="D17" s="139">
        <v>6</v>
      </c>
      <c r="E17" s="139">
        <v>3</v>
      </c>
      <c r="F17" s="139"/>
      <c r="G17" s="139"/>
      <c r="H17" s="139"/>
      <c r="I17" s="139"/>
      <c r="J17" s="139"/>
      <c r="K17" s="84">
        <v>7828</v>
      </c>
      <c r="L17" s="84">
        <v>7828</v>
      </c>
      <c r="M17" s="84">
        <v>7828</v>
      </c>
      <c r="N17" s="84">
        <v>7828</v>
      </c>
      <c r="O17" s="84">
        <v>7828</v>
      </c>
      <c r="P17" s="84">
        <v>7828</v>
      </c>
      <c r="Q17" s="84">
        <v>7828</v>
      </c>
      <c r="R17" s="96">
        <v>5.556</v>
      </c>
      <c r="S17" s="137">
        <v>1.28</v>
      </c>
      <c r="T17" s="138">
        <f>ROUND(K17*D17*R17*S17/1000,1)+0.2</f>
        <v>334.2</v>
      </c>
      <c r="U17" s="138">
        <f t="shared" si="0"/>
        <v>167</v>
      </c>
      <c r="V17" s="138">
        <f t="shared" si="1"/>
        <v>0</v>
      </c>
      <c r="W17" s="138">
        <f t="shared" si="2"/>
        <v>0</v>
      </c>
      <c r="X17" s="138">
        <f t="shared" si="3"/>
        <v>0</v>
      </c>
      <c r="Y17" s="138">
        <f t="shared" si="4"/>
        <v>0</v>
      </c>
      <c r="Z17" s="138">
        <f t="shared" si="5"/>
        <v>0</v>
      </c>
      <c r="AA17" s="138">
        <f t="shared" si="6"/>
        <v>501.2</v>
      </c>
      <c r="AB17" s="88"/>
      <c r="AC17" s="88"/>
    </row>
    <row r="18" spans="1:29" s="89" customFormat="1" ht="15.75">
      <c r="A18" s="90">
        <v>12</v>
      </c>
      <c r="B18" s="97" t="s">
        <v>8</v>
      </c>
      <c r="C18" s="82">
        <v>5</v>
      </c>
      <c r="D18" s="139">
        <v>11</v>
      </c>
      <c r="E18" s="139"/>
      <c r="F18" s="139"/>
      <c r="G18" s="139"/>
      <c r="H18" s="139"/>
      <c r="I18" s="139"/>
      <c r="J18" s="139"/>
      <c r="K18" s="84">
        <v>7828</v>
      </c>
      <c r="L18" s="84">
        <v>7828</v>
      </c>
      <c r="M18" s="84">
        <v>7828</v>
      </c>
      <c r="N18" s="84">
        <v>7828</v>
      </c>
      <c r="O18" s="84">
        <v>7828</v>
      </c>
      <c r="P18" s="84">
        <v>7828</v>
      </c>
      <c r="Q18" s="84">
        <v>7828</v>
      </c>
      <c r="R18" s="96">
        <v>4.545</v>
      </c>
      <c r="S18" s="137">
        <v>1.414</v>
      </c>
      <c r="T18" s="138">
        <f>ROUND(K18*D18*R18*S18/1000,1)-0.9</f>
        <v>552.5</v>
      </c>
      <c r="U18" s="138">
        <f t="shared" si="0"/>
        <v>0</v>
      </c>
      <c r="V18" s="138">
        <f t="shared" si="1"/>
        <v>0</v>
      </c>
      <c r="W18" s="138">
        <f t="shared" si="2"/>
        <v>0</v>
      </c>
      <c r="X18" s="138">
        <f t="shared" si="3"/>
        <v>0</v>
      </c>
      <c r="Y18" s="138">
        <f t="shared" si="4"/>
        <v>0</v>
      </c>
      <c r="Z18" s="138">
        <f t="shared" si="5"/>
        <v>0</v>
      </c>
      <c r="AA18" s="138">
        <f t="shared" si="6"/>
        <v>552.5</v>
      </c>
      <c r="AB18" s="88"/>
      <c r="AC18" s="88"/>
    </row>
    <row r="19" spans="1:29" s="89" customFormat="1" ht="15.75">
      <c r="A19" s="90">
        <v>13</v>
      </c>
      <c r="B19" s="97" t="s">
        <v>9</v>
      </c>
      <c r="C19" s="82">
        <v>5</v>
      </c>
      <c r="D19" s="139">
        <v>14</v>
      </c>
      <c r="E19" s="139"/>
      <c r="F19" s="139"/>
      <c r="G19" s="139"/>
      <c r="H19" s="139"/>
      <c r="I19" s="139"/>
      <c r="J19" s="139"/>
      <c r="K19" s="84">
        <v>7828</v>
      </c>
      <c r="L19" s="84">
        <v>7828</v>
      </c>
      <c r="M19" s="84">
        <v>7828</v>
      </c>
      <c r="N19" s="84">
        <v>7828</v>
      </c>
      <c r="O19" s="84">
        <v>7828</v>
      </c>
      <c r="P19" s="84">
        <v>7828</v>
      </c>
      <c r="Q19" s="84">
        <v>7828</v>
      </c>
      <c r="R19" s="96">
        <v>3.571</v>
      </c>
      <c r="S19" s="137">
        <v>0.784</v>
      </c>
      <c r="T19" s="138">
        <f t="shared" si="7"/>
        <v>306.8</v>
      </c>
      <c r="U19" s="138">
        <f t="shared" si="0"/>
        <v>0</v>
      </c>
      <c r="V19" s="138">
        <f t="shared" si="1"/>
        <v>0</v>
      </c>
      <c r="W19" s="138">
        <f t="shared" si="2"/>
        <v>0</v>
      </c>
      <c r="X19" s="138">
        <f t="shared" si="3"/>
        <v>0</v>
      </c>
      <c r="Y19" s="138">
        <f t="shared" si="4"/>
        <v>0</v>
      </c>
      <c r="Z19" s="138">
        <f t="shared" si="5"/>
        <v>0</v>
      </c>
      <c r="AA19" s="138">
        <f t="shared" si="6"/>
        <v>306.8</v>
      </c>
      <c r="AB19" s="88"/>
      <c r="AC19" s="88"/>
    </row>
    <row r="20" spans="1:29" s="89" customFormat="1" ht="15.75">
      <c r="A20" s="90">
        <v>14</v>
      </c>
      <c r="B20" s="97" t="s">
        <v>10</v>
      </c>
      <c r="C20" s="82">
        <v>5</v>
      </c>
      <c r="D20" s="139">
        <v>31</v>
      </c>
      <c r="E20" s="139"/>
      <c r="F20" s="139"/>
      <c r="G20" s="139"/>
      <c r="H20" s="139">
        <v>3</v>
      </c>
      <c r="I20" s="139"/>
      <c r="J20" s="139"/>
      <c r="K20" s="84">
        <v>7828</v>
      </c>
      <c r="L20" s="84">
        <v>7828</v>
      </c>
      <c r="M20" s="84">
        <v>7828</v>
      </c>
      <c r="N20" s="84">
        <v>7828</v>
      </c>
      <c r="O20" s="84">
        <v>7828</v>
      </c>
      <c r="P20" s="84">
        <v>7828</v>
      </c>
      <c r="Q20" s="84">
        <v>7828</v>
      </c>
      <c r="R20" s="96">
        <v>1.613</v>
      </c>
      <c r="S20" s="137">
        <v>0.934</v>
      </c>
      <c r="T20" s="138">
        <f>ROUND(K20*D20*R20*S20/1000,1)-2.6</f>
        <v>363</v>
      </c>
      <c r="U20" s="138">
        <f t="shared" si="0"/>
        <v>0</v>
      </c>
      <c r="V20" s="138">
        <f t="shared" si="1"/>
        <v>0</v>
      </c>
      <c r="W20" s="138">
        <f t="shared" si="2"/>
        <v>0</v>
      </c>
      <c r="X20" s="138">
        <f t="shared" si="3"/>
        <v>35.4</v>
      </c>
      <c r="Y20" s="138">
        <f t="shared" si="4"/>
        <v>0</v>
      </c>
      <c r="Z20" s="138">
        <f t="shared" si="5"/>
        <v>0</v>
      </c>
      <c r="AA20" s="138">
        <f t="shared" si="6"/>
        <v>398.4</v>
      </c>
      <c r="AB20" s="88"/>
      <c r="AC20" s="88"/>
    </row>
    <row r="21" spans="1:29" s="89" customFormat="1" ht="19.5" customHeight="1">
      <c r="A21" s="90">
        <v>15</v>
      </c>
      <c r="B21" s="97" t="s">
        <v>11</v>
      </c>
      <c r="C21" s="82">
        <v>5</v>
      </c>
      <c r="D21" s="139"/>
      <c r="E21" s="139"/>
      <c r="F21" s="139"/>
      <c r="G21" s="139"/>
      <c r="H21" s="139"/>
      <c r="I21" s="139"/>
      <c r="J21" s="139"/>
      <c r="K21" s="84">
        <v>7828</v>
      </c>
      <c r="L21" s="84">
        <v>7828</v>
      </c>
      <c r="M21" s="84">
        <v>7828</v>
      </c>
      <c r="N21" s="84">
        <v>7828</v>
      </c>
      <c r="O21" s="84">
        <v>7828</v>
      </c>
      <c r="P21" s="84">
        <v>7828</v>
      </c>
      <c r="Q21" s="84">
        <v>7828</v>
      </c>
      <c r="R21" s="96"/>
      <c r="S21" s="137">
        <v>0.423</v>
      </c>
      <c r="T21" s="138">
        <f t="shared" si="7"/>
        <v>0</v>
      </c>
      <c r="U21" s="138">
        <f t="shared" si="0"/>
        <v>0</v>
      </c>
      <c r="V21" s="138">
        <f t="shared" si="1"/>
        <v>0</v>
      </c>
      <c r="W21" s="138">
        <f t="shared" si="2"/>
        <v>0</v>
      </c>
      <c r="X21" s="138">
        <f t="shared" si="3"/>
        <v>0</v>
      </c>
      <c r="Y21" s="138">
        <f t="shared" si="4"/>
        <v>0</v>
      </c>
      <c r="Z21" s="138">
        <f t="shared" si="5"/>
        <v>0</v>
      </c>
      <c r="AA21" s="138">
        <f t="shared" si="6"/>
        <v>0</v>
      </c>
      <c r="AB21" s="88"/>
      <c r="AC21" s="88"/>
    </row>
    <row r="22" spans="1:29" s="89" customFormat="1" ht="15.75">
      <c r="A22" s="90">
        <v>16</v>
      </c>
      <c r="B22" s="97" t="s">
        <v>12</v>
      </c>
      <c r="C22" s="82">
        <v>5</v>
      </c>
      <c r="D22" s="139">
        <v>30</v>
      </c>
      <c r="E22" s="139"/>
      <c r="F22" s="139"/>
      <c r="G22" s="139"/>
      <c r="H22" s="139"/>
      <c r="I22" s="139"/>
      <c r="J22" s="139"/>
      <c r="K22" s="84">
        <v>7828</v>
      </c>
      <c r="L22" s="84">
        <v>7828</v>
      </c>
      <c r="M22" s="84">
        <v>7828</v>
      </c>
      <c r="N22" s="84">
        <v>7828</v>
      </c>
      <c r="O22" s="84">
        <v>7828</v>
      </c>
      <c r="P22" s="84">
        <v>7828</v>
      </c>
      <c r="Q22" s="84">
        <v>7828</v>
      </c>
      <c r="R22" s="96">
        <v>1.667</v>
      </c>
      <c r="S22" s="137">
        <v>0.503</v>
      </c>
      <c r="T22" s="138">
        <f>ROUND(K22*D22*R22*S22/1000,1)+1</f>
        <v>197.9</v>
      </c>
      <c r="U22" s="138">
        <f t="shared" si="0"/>
        <v>0</v>
      </c>
      <c r="V22" s="138">
        <f t="shared" si="1"/>
        <v>0</v>
      </c>
      <c r="W22" s="138">
        <f t="shared" si="2"/>
        <v>0</v>
      </c>
      <c r="X22" s="138">
        <f t="shared" si="3"/>
        <v>0</v>
      </c>
      <c r="Y22" s="138">
        <f t="shared" si="4"/>
        <v>0</v>
      </c>
      <c r="Z22" s="138">
        <f t="shared" si="5"/>
        <v>0</v>
      </c>
      <c r="AA22" s="138">
        <f t="shared" si="6"/>
        <v>197.9</v>
      </c>
      <c r="AB22" s="88"/>
      <c r="AC22" s="88"/>
    </row>
    <row r="23" spans="1:29" s="89" customFormat="1" ht="15.75" customHeight="1">
      <c r="A23" s="90">
        <v>17</v>
      </c>
      <c r="B23" s="97" t="s">
        <v>13</v>
      </c>
      <c r="C23" s="82">
        <v>5</v>
      </c>
      <c r="D23" s="139"/>
      <c r="E23" s="139">
        <v>13</v>
      </c>
      <c r="F23" s="139"/>
      <c r="G23" s="139"/>
      <c r="H23" s="139"/>
      <c r="I23" s="139"/>
      <c r="J23" s="139"/>
      <c r="K23" s="84">
        <v>7828</v>
      </c>
      <c r="L23" s="84">
        <v>7828</v>
      </c>
      <c r="M23" s="84">
        <v>7828</v>
      </c>
      <c r="N23" s="84">
        <v>7828</v>
      </c>
      <c r="O23" s="84">
        <v>7828</v>
      </c>
      <c r="P23" s="84">
        <v>7828</v>
      </c>
      <c r="Q23" s="84">
        <v>7828</v>
      </c>
      <c r="R23" s="96">
        <v>3.846</v>
      </c>
      <c r="S23" s="137">
        <v>0.627</v>
      </c>
      <c r="T23" s="138">
        <f t="shared" si="7"/>
        <v>0</v>
      </c>
      <c r="U23" s="138">
        <f>ROUND(K23*E23*R23*S23/1000,1)+0.6</f>
        <v>246</v>
      </c>
      <c r="V23" s="138">
        <f t="shared" si="1"/>
        <v>0</v>
      </c>
      <c r="W23" s="138">
        <f t="shared" si="2"/>
        <v>0</v>
      </c>
      <c r="X23" s="138">
        <f t="shared" si="3"/>
        <v>0</v>
      </c>
      <c r="Y23" s="138">
        <f t="shared" si="4"/>
        <v>0</v>
      </c>
      <c r="Z23" s="138">
        <f t="shared" si="5"/>
        <v>0</v>
      </c>
      <c r="AA23" s="138">
        <f t="shared" si="6"/>
        <v>246</v>
      </c>
      <c r="AB23" s="88"/>
      <c r="AC23" s="88"/>
    </row>
    <row r="24" spans="1:29" s="89" customFormat="1" ht="19.5" customHeight="1">
      <c r="A24" s="90">
        <v>18</v>
      </c>
      <c r="B24" s="97" t="s">
        <v>14</v>
      </c>
      <c r="C24" s="82">
        <v>5</v>
      </c>
      <c r="D24" s="139"/>
      <c r="E24" s="139"/>
      <c r="F24" s="139"/>
      <c r="G24" s="139"/>
      <c r="H24" s="139"/>
      <c r="I24" s="139"/>
      <c r="J24" s="139"/>
      <c r="K24" s="84">
        <v>7828</v>
      </c>
      <c r="L24" s="84">
        <v>7828</v>
      </c>
      <c r="M24" s="84">
        <v>7828</v>
      </c>
      <c r="N24" s="84">
        <v>7828</v>
      </c>
      <c r="O24" s="84">
        <v>7828</v>
      </c>
      <c r="P24" s="84">
        <v>7828</v>
      </c>
      <c r="Q24" s="84">
        <v>7828</v>
      </c>
      <c r="R24" s="96"/>
      <c r="S24" s="137">
        <v>0.521</v>
      </c>
      <c r="T24" s="138">
        <f t="shared" si="7"/>
        <v>0</v>
      </c>
      <c r="U24" s="138">
        <f t="shared" si="0"/>
        <v>0</v>
      </c>
      <c r="V24" s="138">
        <f t="shared" si="1"/>
        <v>0</v>
      </c>
      <c r="W24" s="138">
        <f t="shared" si="2"/>
        <v>0</v>
      </c>
      <c r="X24" s="138">
        <f t="shared" si="3"/>
        <v>0</v>
      </c>
      <c r="Y24" s="138">
        <f t="shared" si="4"/>
        <v>0</v>
      </c>
      <c r="Z24" s="138">
        <f t="shared" si="5"/>
        <v>0</v>
      </c>
      <c r="AA24" s="138">
        <f t="shared" si="6"/>
        <v>0</v>
      </c>
      <c r="AB24" s="88"/>
      <c r="AC24" s="88"/>
    </row>
    <row r="25" spans="1:29" s="89" customFormat="1" ht="15.75">
      <c r="A25" s="90">
        <v>19</v>
      </c>
      <c r="B25" s="97" t="s">
        <v>15</v>
      </c>
      <c r="C25" s="82">
        <v>5</v>
      </c>
      <c r="D25" s="139"/>
      <c r="E25" s="139"/>
      <c r="F25" s="139"/>
      <c r="G25" s="139"/>
      <c r="H25" s="139"/>
      <c r="I25" s="139"/>
      <c r="J25" s="139"/>
      <c r="K25" s="84">
        <v>7828</v>
      </c>
      <c r="L25" s="84">
        <v>7828</v>
      </c>
      <c r="M25" s="84">
        <v>7828</v>
      </c>
      <c r="N25" s="84">
        <v>7828</v>
      </c>
      <c r="O25" s="84">
        <v>7828</v>
      </c>
      <c r="P25" s="84">
        <v>7828</v>
      </c>
      <c r="Q25" s="84">
        <v>7828</v>
      </c>
      <c r="R25" s="96"/>
      <c r="S25" s="137">
        <v>0.54</v>
      </c>
      <c r="T25" s="138">
        <f t="shared" si="7"/>
        <v>0</v>
      </c>
      <c r="U25" s="138">
        <f t="shared" si="0"/>
        <v>0</v>
      </c>
      <c r="V25" s="138">
        <f t="shared" si="1"/>
        <v>0</v>
      </c>
      <c r="W25" s="138">
        <f t="shared" si="2"/>
        <v>0</v>
      </c>
      <c r="X25" s="138">
        <f t="shared" si="3"/>
        <v>0</v>
      </c>
      <c r="Y25" s="138">
        <f t="shared" si="4"/>
        <v>0</v>
      </c>
      <c r="Z25" s="138">
        <f t="shared" si="5"/>
        <v>0</v>
      </c>
      <c r="AA25" s="138">
        <f t="shared" si="6"/>
        <v>0</v>
      </c>
      <c r="AB25" s="88"/>
      <c r="AC25" s="88"/>
    </row>
    <row r="26" spans="1:29" s="89" customFormat="1" ht="21" customHeight="1">
      <c r="A26" s="90">
        <v>20</v>
      </c>
      <c r="B26" s="97" t="s">
        <v>16</v>
      </c>
      <c r="C26" s="82">
        <v>5</v>
      </c>
      <c r="D26" s="139">
        <v>15</v>
      </c>
      <c r="E26" s="139"/>
      <c r="F26" s="139"/>
      <c r="G26" s="139"/>
      <c r="H26" s="139"/>
      <c r="I26" s="139"/>
      <c r="J26" s="139"/>
      <c r="K26" s="84">
        <v>7828</v>
      </c>
      <c r="L26" s="84">
        <v>7828</v>
      </c>
      <c r="M26" s="84">
        <v>7828</v>
      </c>
      <c r="N26" s="84">
        <v>7828</v>
      </c>
      <c r="O26" s="84">
        <v>7828</v>
      </c>
      <c r="P26" s="84">
        <v>7828</v>
      </c>
      <c r="Q26" s="84">
        <v>7828</v>
      </c>
      <c r="R26" s="96">
        <v>3.333</v>
      </c>
      <c r="S26" s="137">
        <v>0.615</v>
      </c>
      <c r="T26" s="138">
        <f>ROUND(K26*D26*R26*S26/1000,1)-0.8</f>
        <v>239.89999999999998</v>
      </c>
      <c r="U26" s="138">
        <f t="shared" si="0"/>
        <v>0</v>
      </c>
      <c r="V26" s="138">
        <f t="shared" si="1"/>
        <v>0</v>
      </c>
      <c r="W26" s="138">
        <f t="shared" si="2"/>
        <v>0</v>
      </c>
      <c r="X26" s="138">
        <f t="shared" si="3"/>
        <v>0</v>
      </c>
      <c r="Y26" s="138">
        <f t="shared" si="4"/>
        <v>0</v>
      </c>
      <c r="Z26" s="138">
        <f t="shared" si="5"/>
        <v>0</v>
      </c>
      <c r="AA26" s="138">
        <f t="shared" si="6"/>
        <v>239.89999999999998</v>
      </c>
      <c r="AB26" s="88"/>
      <c r="AC26" s="88"/>
    </row>
    <row r="27" spans="1:29" s="89" customFormat="1" ht="15.75">
      <c r="A27" s="90">
        <v>21</v>
      </c>
      <c r="B27" s="97" t="s">
        <v>17</v>
      </c>
      <c r="C27" s="82">
        <v>5</v>
      </c>
      <c r="D27" s="139"/>
      <c r="E27" s="139">
        <v>27</v>
      </c>
      <c r="F27" s="139"/>
      <c r="G27" s="139"/>
      <c r="H27" s="139"/>
      <c r="I27" s="139"/>
      <c r="J27" s="139"/>
      <c r="K27" s="84">
        <v>7828</v>
      </c>
      <c r="L27" s="84">
        <v>7828</v>
      </c>
      <c r="M27" s="84">
        <v>7828</v>
      </c>
      <c r="N27" s="84">
        <v>7828</v>
      </c>
      <c r="O27" s="84">
        <v>7828</v>
      </c>
      <c r="P27" s="84">
        <v>7828</v>
      </c>
      <c r="Q27" s="84">
        <v>7828</v>
      </c>
      <c r="R27" s="96">
        <v>1.852</v>
      </c>
      <c r="S27" s="137">
        <v>0.993</v>
      </c>
      <c r="T27" s="138">
        <f t="shared" si="7"/>
        <v>0</v>
      </c>
      <c r="U27" s="138">
        <f>ROUND(K27*E27*R27*S27/1000,1)-1.9</f>
        <v>386.8</v>
      </c>
      <c r="V27" s="138">
        <f t="shared" si="1"/>
        <v>0</v>
      </c>
      <c r="W27" s="138">
        <f t="shared" si="2"/>
        <v>0</v>
      </c>
      <c r="X27" s="138">
        <f t="shared" si="3"/>
        <v>0</v>
      </c>
      <c r="Y27" s="138">
        <f t="shared" si="4"/>
        <v>0</v>
      </c>
      <c r="Z27" s="138">
        <f t="shared" si="5"/>
        <v>0</v>
      </c>
      <c r="AA27" s="138">
        <f t="shared" si="6"/>
        <v>386.8</v>
      </c>
      <c r="AB27" s="88"/>
      <c r="AC27" s="88"/>
    </row>
    <row r="28" spans="1:29" s="89" customFormat="1" ht="15.75">
      <c r="A28" s="90">
        <v>22</v>
      </c>
      <c r="B28" s="97" t="s">
        <v>18</v>
      </c>
      <c r="C28" s="82">
        <v>5</v>
      </c>
      <c r="D28" s="91"/>
      <c r="E28" s="139"/>
      <c r="F28" s="139"/>
      <c r="G28" s="139"/>
      <c r="H28" s="139"/>
      <c r="I28" s="139"/>
      <c r="J28" s="139"/>
      <c r="K28" s="84">
        <v>7828</v>
      </c>
      <c r="L28" s="84">
        <v>7828</v>
      </c>
      <c r="M28" s="84">
        <v>7828</v>
      </c>
      <c r="N28" s="84">
        <v>7828</v>
      </c>
      <c r="O28" s="84">
        <v>7828</v>
      </c>
      <c r="P28" s="84">
        <v>7828</v>
      </c>
      <c r="Q28" s="84">
        <v>7828</v>
      </c>
      <c r="R28" s="96"/>
      <c r="S28" s="137">
        <v>0.739</v>
      </c>
      <c r="T28" s="138">
        <f t="shared" si="7"/>
        <v>0</v>
      </c>
      <c r="U28" s="138">
        <f t="shared" si="0"/>
        <v>0</v>
      </c>
      <c r="V28" s="138">
        <f t="shared" si="1"/>
        <v>0</v>
      </c>
      <c r="W28" s="138">
        <f t="shared" si="2"/>
        <v>0</v>
      </c>
      <c r="X28" s="138">
        <f t="shared" si="3"/>
        <v>0</v>
      </c>
      <c r="Y28" s="138">
        <f t="shared" si="4"/>
        <v>0</v>
      </c>
      <c r="Z28" s="138">
        <f t="shared" si="5"/>
        <v>0</v>
      </c>
      <c r="AA28" s="138">
        <f t="shared" si="6"/>
        <v>0</v>
      </c>
      <c r="AB28" s="88"/>
      <c r="AC28" s="88"/>
    </row>
    <row r="29" spans="1:29" s="89" customFormat="1" ht="20.25" customHeight="1">
      <c r="A29" s="90">
        <v>23</v>
      </c>
      <c r="B29" s="97" t="s">
        <v>19</v>
      </c>
      <c r="C29" s="82">
        <v>5</v>
      </c>
      <c r="D29" s="139">
        <v>13</v>
      </c>
      <c r="E29" s="139"/>
      <c r="F29" s="139"/>
      <c r="G29" s="139"/>
      <c r="H29" s="139"/>
      <c r="I29" s="139"/>
      <c r="J29" s="139"/>
      <c r="K29" s="84">
        <v>7828</v>
      </c>
      <c r="L29" s="84">
        <v>7828</v>
      </c>
      <c r="M29" s="84">
        <v>7828</v>
      </c>
      <c r="N29" s="84">
        <v>7828</v>
      </c>
      <c r="O29" s="84">
        <v>7828</v>
      </c>
      <c r="P29" s="84">
        <v>7828</v>
      </c>
      <c r="Q29" s="84">
        <v>7828</v>
      </c>
      <c r="R29" s="96">
        <v>3.846</v>
      </c>
      <c r="S29" s="137">
        <v>0.894</v>
      </c>
      <c r="T29" s="138">
        <f>ROUND(K29*D29*R29*S29/1000,1)+0.9</f>
        <v>350.79999999999995</v>
      </c>
      <c r="U29" s="138">
        <f t="shared" si="0"/>
        <v>0</v>
      </c>
      <c r="V29" s="138">
        <f t="shared" si="1"/>
        <v>0</v>
      </c>
      <c r="W29" s="138">
        <f t="shared" si="2"/>
        <v>0</v>
      </c>
      <c r="X29" s="138">
        <f t="shared" si="3"/>
        <v>0</v>
      </c>
      <c r="Y29" s="138">
        <f t="shared" si="4"/>
        <v>0</v>
      </c>
      <c r="Z29" s="138">
        <f t="shared" si="5"/>
        <v>0</v>
      </c>
      <c r="AA29" s="138">
        <f t="shared" si="6"/>
        <v>350.79999999999995</v>
      </c>
      <c r="AB29" s="88"/>
      <c r="AC29" s="88"/>
    </row>
    <row r="30" spans="1:29" s="89" customFormat="1" ht="18.75" customHeight="1">
      <c r="A30" s="90">
        <v>24</v>
      </c>
      <c r="B30" s="97" t="s">
        <v>20</v>
      </c>
      <c r="C30" s="82">
        <v>6</v>
      </c>
      <c r="D30" s="139">
        <v>8</v>
      </c>
      <c r="E30" s="139"/>
      <c r="F30" s="139"/>
      <c r="G30" s="139"/>
      <c r="H30" s="139"/>
      <c r="I30" s="139"/>
      <c r="J30" s="139"/>
      <c r="K30" s="84">
        <v>7828</v>
      </c>
      <c r="L30" s="84">
        <v>7828</v>
      </c>
      <c r="M30" s="84">
        <v>7828</v>
      </c>
      <c r="N30" s="84">
        <v>7828</v>
      </c>
      <c r="O30" s="84">
        <v>7828</v>
      </c>
      <c r="P30" s="84">
        <v>7828</v>
      </c>
      <c r="Q30" s="84">
        <v>7828</v>
      </c>
      <c r="R30" s="96">
        <v>6.25</v>
      </c>
      <c r="S30" s="137">
        <v>1.297</v>
      </c>
      <c r="T30" s="138">
        <f>ROUND(K30*D30*R30*S30/1000,1)-0.1</f>
        <v>507.5</v>
      </c>
      <c r="U30" s="138">
        <f t="shared" si="0"/>
        <v>0</v>
      </c>
      <c r="V30" s="138">
        <f t="shared" si="1"/>
        <v>0</v>
      </c>
      <c r="W30" s="138">
        <f t="shared" si="2"/>
        <v>0</v>
      </c>
      <c r="X30" s="138">
        <f t="shared" si="3"/>
        <v>0</v>
      </c>
      <c r="Y30" s="138">
        <f t="shared" si="4"/>
        <v>0</v>
      </c>
      <c r="Z30" s="138">
        <f t="shared" si="5"/>
        <v>0</v>
      </c>
      <c r="AA30" s="138">
        <f t="shared" si="6"/>
        <v>507.5</v>
      </c>
      <c r="AB30" s="88"/>
      <c r="AC30" s="88"/>
    </row>
    <row r="31" spans="1:29" s="89" customFormat="1" ht="15.75">
      <c r="A31" s="90">
        <v>25</v>
      </c>
      <c r="B31" s="97" t="s">
        <v>21</v>
      </c>
      <c r="C31" s="82">
        <v>5</v>
      </c>
      <c r="D31" s="139"/>
      <c r="E31" s="139"/>
      <c r="F31" s="139"/>
      <c r="G31" s="139"/>
      <c r="H31" s="139"/>
      <c r="I31" s="139"/>
      <c r="J31" s="139"/>
      <c r="K31" s="84">
        <v>7828</v>
      </c>
      <c r="L31" s="84">
        <v>7828</v>
      </c>
      <c r="M31" s="84">
        <v>7828</v>
      </c>
      <c r="N31" s="84">
        <v>7828</v>
      </c>
      <c r="O31" s="84">
        <v>7828</v>
      </c>
      <c r="P31" s="84">
        <v>7828</v>
      </c>
      <c r="Q31" s="84">
        <v>7828</v>
      </c>
      <c r="R31" s="96"/>
      <c r="S31" s="137">
        <v>0.614</v>
      </c>
      <c r="T31" s="138">
        <f t="shared" si="7"/>
        <v>0</v>
      </c>
      <c r="U31" s="138">
        <f t="shared" si="0"/>
        <v>0</v>
      </c>
      <c r="V31" s="138">
        <f t="shared" si="1"/>
        <v>0</v>
      </c>
      <c r="W31" s="138">
        <f t="shared" si="2"/>
        <v>0</v>
      </c>
      <c r="X31" s="138">
        <f t="shared" si="3"/>
        <v>0</v>
      </c>
      <c r="Y31" s="138">
        <f t="shared" si="4"/>
        <v>0</v>
      </c>
      <c r="Z31" s="138">
        <f t="shared" si="5"/>
        <v>0</v>
      </c>
      <c r="AA31" s="138">
        <f t="shared" si="6"/>
        <v>0</v>
      </c>
      <c r="AB31" s="88"/>
      <c r="AC31" s="88"/>
    </row>
    <row r="32" spans="1:29" s="89" customFormat="1" ht="15.75">
      <c r="A32" s="90">
        <v>26</v>
      </c>
      <c r="B32" s="97" t="s">
        <v>22</v>
      </c>
      <c r="C32" s="82">
        <v>6</v>
      </c>
      <c r="D32" s="139"/>
      <c r="E32" s="139"/>
      <c r="F32" s="139"/>
      <c r="G32" s="139"/>
      <c r="H32" s="139"/>
      <c r="I32" s="139"/>
      <c r="J32" s="139"/>
      <c r="K32" s="84">
        <v>7828</v>
      </c>
      <c r="L32" s="84">
        <v>7828</v>
      </c>
      <c r="M32" s="84">
        <v>7828</v>
      </c>
      <c r="N32" s="84">
        <v>7828</v>
      </c>
      <c r="O32" s="84">
        <v>7828</v>
      </c>
      <c r="P32" s="84">
        <v>7828</v>
      </c>
      <c r="Q32" s="84">
        <v>7828</v>
      </c>
      <c r="R32" s="96"/>
      <c r="S32" s="137">
        <v>1.039</v>
      </c>
      <c r="T32" s="138">
        <f t="shared" si="7"/>
        <v>0</v>
      </c>
      <c r="U32" s="138">
        <f t="shared" si="0"/>
        <v>0</v>
      </c>
      <c r="V32" s="138">
        <f t="shared" si="1"/>
        <v>0</v>
      </c>
      <c r="W32" s="138">
        <f t="shared" si="2"/>
        <v>0</v>
      </c>
      <c r="X32" s="138">
        <f t="shared" si="3"/>
        <v>0</v>
      </c>
      <c r="Y32" s="138">
        <f t="shared" si="4"/>
        <v>0</v>
      </c>
      <c r="Z32" s="138">
        <f t="shared" si="5"/>
        <v>0</v>
      </c>
      <c r="AA32" s="138">
        <f t="shared" si="6"/>
        <v>0</v>
      </c>
      <c r="AB32" s="88"/>
      <c r="AC32" s="88"/>
    </row>
    <row r="33" spans="1:29" s="89" customFormat="1" ht="15.75">
      <c r="A33" s="90">
        <v>27</v>
      </c>
      <c r="B33" s="97" t="s">
        <v>23</v>
      </c>
      <c r="C33" s="82">
        <v>5</v>
      </c>
      <c r="D33" s="139">
        <v>3</v>
      </c>
      <c r="E33" s="139"/>
      <c r="F33" s="139"/>
      <c r="G33" s="139"/>
      <c r="H33" s="139"/>
      <c r="I33" s="139"/>
      <c r="J33" s="139"/>
      <c r="K33" s="84">
        <v>7828</v>
      </c>
      <c r="L33" s="84">
        <v>7828</v>
      </c>
      <c r="M33" s="84">
        <v>7828</v>
      </c>
      <c r="N33" s="84">
        <v>7828</v>
      </c>
      <c r="O33" s="84">
        <v>7828</v>
      </c>
      <c r="P33" s="84">
        <v>7828</v>
      </c>
      <c r="Q33" s="84">
        <v>7828</v>
      </c>
      <c r="R33" s="96">
        <v>8.333</v>
      </c>
      <c r="S33" s="137">
        <v>0.789</v>
      </c>
      <c r="T33" s="138">
        <f>ROUND(K33*D33*R33*S33/1000,1)+0.8</f>
        <v>155.20000000000002</v>
      </c>
      <c r="U33" s="138">
        <f t="shared" si="0"/>
        <v>0</v>
      </c>
      <c r="V33" s="138">
        <f t="shared" si="1"/>
        <v>0</v>
      </c>
      <c r="W33" s="138">
        <f t="shared" si="2"/>
        <v>0</v>
      </c>
      <c r="X33" s="138">
        <f t="shared" si="3"/>
        <v>0</v>
      </c>
      <c r="Y33" s="138">
        <f t="shared" si="4"/>
        <v>0</v>
      </c>
      <c r="Z33" s="138">
        <f t="shared" si="5"/>
        <v>0</v>
      </c>
      <c r="AA33" s="138">
        <f t="shared" si="6"/>
        <v>155.20000000000002</v>
      </c>
      <c r="AB33" s="88"/>
      <c r="AC33" s="88"/>
    </row>
    <row r="34" spans="1:29" s="89" customFormat="1" ht="24" customHeight="1">
      <c r="A34" s="90">
        <v>28</v>
      </c>
      <c r="B34" s="97" t="s">
        <v>24</v>
      </c>
      <c r="C34" s="82">
        <v>5</v>
      </c>
      <c r="D34" s="139">
        <v>6</v>
      </c>
      <c r="E34" s="139"/>
      <c r="F34" s="139"/>
      <c r="G34" s="139"/>
      <c r="H34" s="139"/>
      <c r="I34" s="139"/>
      <c r="J34" s="139"/>
      <c r="K34" s="84">
        <v>7828</v>
      </c>
      <c r="L34" s="84">
        <v>7828</v>
      </c>
      <c r="M34" s="84">
        <v>7828</v>
      </c>
      <c r="N34" s="84">
        <v>7828</v>
      </c>
      <c r="O34" s="84">
        <v>7828</v>
      </c>
      <c r="P34" s="84">
        <v>7828</v>
      </c>
      <c r="Q34" s="84">
        <v>7828</v>
      </c>
      <c r="R34" s="96">
        <v>8.333</v>
      </c>
      <c r="S34" s="137">
        <v>2.289</v>
      </c>
      <c r="T34" s="138">
        <f>ROUND(K34*D34*R34*S34/1000,1)-1.2</f>
        <v>894.6999999999999</v>
      </c>
      <c r="U34" s="138">
        <f t="shared" si="0"/>
        <v>0</v>
      </c>
      <c r="V34" s="138">
        <f t="shared" si="1"/>
        <v>0</v>
      </c>
      <c r="W34" s="138">
        <f t="shared" si="2"/>
        <v>0</v>
      </c>
      <c r="X34" s="138">
        <f t="shared" si="3"/>
        <v>0</v>
      </c>
      <c r="Y34" s="138">
        <f t="shared" si="4"/>
        <v>0</v>
      </c>
      <c r="Z34" s="138">
        <f t="shared" si="5"/>
        <v>0</v>
      </c>
      <c r="AA34" s="138">
        <f t="shared" si="6"/>
        <v>894.6999999999999</v>
      </c>
      <c r="AB34" s="88"/>
      <c r="AC34" s="88"/>
    </row>
    <row r="35" spans="1:29" s="89" customFormat="1" ht="27.75" customHeight="1">
      <c r="A35" s="90">
        <v>29</v>
      </c>
      <c r="B35" s="97" t="s">
        <v>25</v>
      </c>
      <c r="C35" s="82">
        <v>5</v>
      </c>
      <c r="D35" s="139"/>
      <c r="E35" s="139"/>
      <c r="F35" s="139"/>
      <c r="G35" s="139"/>
      <c r="H35" s="139"/>
      <c r="I35" s="139"/>
      <c r="J35" s="139"/>
      <c r="K35" s="84">
        <v>7828</v>
      </c>
      <c r="L35" s="84">
        <v>7828</v>
      </c>
      <c r="M35" s="84">
        <v>7828</v>
      </c>
      <c r="N35" s="84">
        <v>7828</v>
      </c>
      <c r="O35" s="84">
        <v>7828</v>
      </c>
      <c r="P35" s="84">
        <v>7828</v>
      </c>
      <c r="Q35" s="84">
        <v>7828</v>
      </c>
      <c r="R35" s="96"/>
      <c r="S35" s="137">
        <v>0.643</v>
      </c>
      <c r="T35" s="138">
        <f t="shared" si="7"/>
        <v>0</v>
      </c>
      <c r="U35" s="138">
        <f t="shared" si="0"/>
        <v>0</v>
      </c>
      <c r="V35" s="138">
        <f t="shared" si="1"/>
        <v>0</v>
      </c>
      <c r="W35" s="138">
        <f t="shared" si="2"/>
        <v>0</v>
      </c>
      <c r="X35" s="138">
        <f t="shared" si="3"/>
        <v>0</v>
      </c>
      <c r="Y35" s="138">
        <f t="shared" si="4"/>
        <v>0</v>
      </c>
      <c r="Z35" s="138">
        <f t="shared" si="5"/>
        <v>0</v>
      </c>
      <c r="AA35" s="138">
        <f t="shared" si="6"/>
        <v>0</v>
      </c>
      <c r="AB35" s="88"/>
      <c r="AC35" s="88"/>
    </row>
    <row r="36" spans="1:29" s="89" customFormat="1" ht="18.75" customHeight="1">
      <c r="A36" s="90">
        <v>30</v>
      </c>
      <c r="B36" s="97" t="s">
        <v>26</v>
      </c>
      <c r="C36" s="82">
        <v>6</v>
      </c>
      <c r="D36" s="139">
        <v>10</v>
      </c>
      <c r="E36" s="139"/>
      <c r="F36" s="139"/>
      <c r="G36" s="139"/>
      <c r="H36" s="139"/>
      <c r="I36" s="139"/>
      <c r="J36" s="139"/>
      <c r="K36" s="84">
        <v>7828</v>
      </c>
      <c r="L36" s="84">
        <v>7828</v>
      </c>
      <c r="M36" s="84">
        <v>7828</v>
      </c>
      <c r="N36" s="84">
        <v>7828</v>
      </c>
      <c r="O36" s="84">
        <v>7828</v>
      </c>
      <c r="P36" s="84">
        <v>7828</v>
      </c>
      <c r="Q36" s="84">
        <v>7828</v>
      </c>
      <c r="R36" s="96">
        <v>5</v>
      </c>
      <c r="S36" s="137">
        <v>0.656</v>
      </c>
      <c r="T36" s="138">
        <f>ROUND(K36*D36*R36*S36/1000,1)+0.3</f>
        <v>257.1</v>
      </c>
      <c r="U36" s="138">
        <f t="shared" si="0"/>
        <v>0</v>
      </c>
      <c r="V36" s="138">
        <f t="shared" si="1"/>
        <v>0</v>
      </c>
      <c r="W36" s="138">
        <f t="shared" si="2"/>
        <v>0</v>
      </c>
      <c r="X36" s="138">
        <f t="shared" si="3"/>
        <v>0</v>
      </c>
      <c r="Y36" s="138">
        <f t="shared" si="4"/>
        <v>0</v>
      </c>
      <c r="Z36" s="138">
        <f t="shared" si="5"/>
        <v>0</v>
      </c>
      <c r="AA36" s="138">
        <f t="shared" si="6"/>
        <v>257.1</v>
      </c>
      <c r="AB36" s="88"/>
      <c r="AC36" s="88"/>
    </row>
    <row r="37" spans="1:29" s="89" customFormat="1" ht="32.25" customHeight="1">
      <c r="A37" s="90">
        <v>31</v>
      </c>
      <c r="B37" s="97" t="s">
        <v>27</v>
      </c>
      <c r="C37" s="82">
        <v>6</v>
      </c>
      <c r="D37" s="139"/>
      <c r="E37" s="139"/>
      <c r="F37" s="139"/>
      <c r="G37" s="139"/>
      <c r="H37" s="139"/>
      <c r="I37" s="139"/>
      <c r="J37" s="139"/>
      <c r="K37" s="84">
        <v>7828</v>
      </c>
      <c r="L37" s="84">
        <v>7828</v>
      </c>
      <c r="M37" s="84">
        <v>7828</v>
      </c>
      <c r="N37" s="84">
        <v>7828</v>
      </c>
      <c r="O37" s="84">
        <v>7828</v>
      </c>
      <c r="P37" s="84">
        <v>7828</v>
      </c>
      <c r="Q37" s="84">
        <v>7828</v>
      </c>
      <c r="R37" s="96"/>
      <c r="S37" s="137">
        <v>0.792</v>
      </c>
      <c r="T37" s="138">
        <f t="shared" si="7"/>
        <v>0</v>
      </c>
      <c r="U37" s="138">
        <f t="shared" si="0"/>
        <v>0</v>
      </c>
      <c r="V37" s="138">
        <f t="shared" si="1"/>
        <v>0</v>
      </c>
      <c r="W37" s="138">
        <f t="shared" si="2"/>
        <v>0</v>
      </c>
      <c r="X37" s="138">
        <f t="shared" si="3"/>
        <v>0</v>
      </c>
      <c r="Y37" s="138">
        <f t="shared" si="4"/>
        <v>0</v>
      </c>
      <c r="Z37" s="138">
        <f t="shared" si="5"/>
        <v>0</v>
      </c>
      <c r="AA37" s="138">
        <f t="shared" si="6"/>
        <v>0</v>
      </c>
      <c r="AB37" s="88"/>
      <c r="AC37" s="88"/>
    </row>
    <row r="38" spans="1:29" s="89" customFormat="1" ht="15.75">
      <c r="A38" s="90">
        <v>32</v>
      </c>
      <c r="B38" s="97" t="s">
        <v>28</v>
      </c>
      <c r="C38" s="82">
        <v>5</v>
      </c>
      <c r="D38" s="139">
        <v>15</v>
      </c>
      <c r="E38" s="139"/>
      <c r="F38" s="139"/>
      <c r="G38" s="139"/>
      <c r="H38" s="139"/>
      <c r="I38" s="139"/>
      <c r="J38" s="139"/>
      <c r="K38" s="84">
        <v>7828</v>
      </c>
      <c r="L38" s="84">
        <v>7828</v>
      </c>
      <c r="M38" s="84">
        <v>7828</v>
      </c>
      <c r="N38" s="84">
        <v>7828</v>
      </c>
      <c r="O38" s="84">
        <v>7828</v>
      </c>
      <c r="P38" s="84">
        <v>7828</v>
      </c>
      <c r="Q38" s="84">
        <v>7828</v>
      </c>
      <c r="R38" s="96">
        <v>3.333</v>
      </c>
      <c r="S38" s="137">
        <v>0.775</v>
      </c>
      <c r="T38" s="138">
        <f>ROUND(K38*D38*R38*S38/1000,1)-0.1</f>
        <v>303.2</v>
      </c>
      <c r="U38" s="138">
        <f t="shared" si="0"/>
        <v>0</v>
      </c>
      <c r="V38" s="138">
        <f t="shared" si="1"/>
        <v>0</v>
      </c>
      <c r="W38" s="138">
        <f t="shared" si="2"/>
        <v>0</v>
      </c>
      <c r="X38" s="138">
        <f t="shared" si="3"/>
        <v>0</v>
      </c>
      <c r="Y38" s="138">
        <f t="shared" si="4"/>
        <v>0</v>
      </c>
      <c r="Z38" s="138">
        <f t="shared" si="5"/>
        <v>0</v>
      </c>
      <c r="AA38" s="138">
        <f t="shared" si="6"/>
        <v>303.2</v>
      </c>
      <c r="AB38" s="88"/>
      <c r="AC38" s="88"/>
    </row>
    <row r="39" spans="1:29" s="89" customFormat="1" ht="15.75">
      <c r="A39" s="90">
        <v>33</v>
      </c>
      <c r="B39" s="97" t="s">
        <v>29</v>
      </c>
      <c r="C39" s="82">
        <v>5</v>
      </c>
      <c r="D39" s="139"/>
      <c r="E39" s="139"/>
      <c r="F39" s="139"/>
      <c r="G39" s="139"/>
      <c r="H39" s="139"/>
      <c r="I39" s="139"/>
      <c r="J39" s="139"/>
      <c r="K39" s="84">
        <v>7828</v>
      </c>
      <c r="L39" s="84">
        <v>7828</v>
      </c>
      <c r="M39" s="84">
        <v>7828</v>
      </c>
      <c r="N39" s="84">
        <v>7828</v>
      </c>
      <c r="O39" s="84">
        <v>7828</v>
      </c>
      <c r="P39" s="84">
        <v>7828</v>
      </c>
      <c r="Q39" s="84">
        <v>7828</v>
      </c>
      <c r="R39" s="96"/>
      <c r="S39" s="137">
        <v>1.043</v>
      </c>
      <c r="T39" s="138">
        <f t="shared" si="7"/>
        <v>0</v>
      </c>
      <c r="U39" s="138">
        <f t="shared" si="0"/>
        <v>0</v>
      </c>
      <c r="V39" s="138">
        <f t="shared" si="1"/>
        <v>0</v>
      </c>
      <c r="W39" s="138">
        <f t="shared" si="2"/>
        <v>0</v>
      </c>
      <c r="X39" s="138">
        <f t="shared" si="3"/>
        <v>0</v>
      </c>
      <c r="Y39" s="138">
        <f t="shared" si="4"/>
        <v>0</v>
      </c>
      <c r="Z39" s="138">
        <f t="shared" si="5"/>
        <v>0</v>
      </c>
      <c r="AA39" s="138">
        <f t="shared" si="6"/>
        <v>0</v>
      </c>
      <c r="AB39" s="88"/>
      <c r="AC39" s="88"/>
    </row>
    <row r="40" spans="1:29" s="89" customFormat="1" ht="15.75">
      <c r="A40" s="90">
        <v>34</v>
      </c>
      <c r="B40" s="97" t="s">
        <v>30</v>
      </c>
      <c r="C40" s="82">
        <v>6</v>
      </c>
      <c r="D40" s="139"/>
      <c r="E40" s="139"/>
      <c r="F40" s="139"/>
      <c r="G40" s="139"/>
      <c r="H40" s="139"/>
      <c r="I40" s="139"/>
      <c r="J40" s="139"/>
      <c r="K40" s="84">
        <v>7828</v>
      </c>
      <c r="L40" s="84">
        <v>7828</v>
      </c>
      <c r="M40" s="84">
        <v>7828</v>
      </c>
      <c r="N40" s="84">
        <v>7828</v>
      </c>
      <c r="O40" s="84">
        <v>7828</v>
      </c>
      <c r="P40" s="84">
        <v>7828</v>
      </c>
      <c r="Q40" s="84">
        <v>7828</v>
      </c>
      <c r="R40" s="96"/>
      <c r="S40" s="137">
        <v>0.587</v>
      </c>
      <c r="T40" s="138">
        <f t="shared" si="7"/>
        <v>0</v>
      </c>
      <c r="U40" s="138">
        <f t="shared" si="0"/>
        <v>0</v>
      </c>
      <c r="V40" s="138">
        <f t="shared" si="1"/>
        <v>0</v>
      </c>
      <c r="W40" s="138">
        <f t="shared" si="2"/>
        <v>0</v>
      </c>
      <c r="X40" s="138">
        <f t="shared" si="3"/>
        <v>0</v>
      </c>
      <c r="Y40" s="138">
        <f t="shared" si="4"/>
        <v>0</v>
      </c>
      <c r="Z40" s="138">
        <f t="shared" si="5"/>
        <v>0</v>
      </c>
      <c r="AA40" s="138">
        <f t="shared" si="6"/>
        <v>0</v>
      </c>
      <c r="AB40" s="88"/>
      <c r="AC40" s="88"/>
    </row>
    <row r="41" spans="1:29" s="89" customFormat="1" ht="15.75">
      <c r="A41" s="90">
        <v>35</v>
      </c>
      <c r="B41" s="97" t="s">
        <v>31</v>
      </c>
      <c r="C41" s="82">
        <v>5</v>
      </c>
      <c r="D41" s="139">
        <v>13</v>
      </c>
      <c r="E41" s="139"/>
      <c r="F41" s="139"/>
      <c r="G41" s="139"/>
      <c r="H41" s="139"/>
      <c r="I41" s="139"/>
      <c r="J41" s="139"/>
      <c r="K41" s="84">
        <v>7828</v>
      </c>
      <c r="L41" s="84">
        <v>7828</v>
      </c>
      <c r="M41" s="84">
        <v>7828</v>
      </c>
      <c r="N41" s="84">
        <v>7828</v>
      </c>
      <c r="O41" s="84">
        <v>7828</v>
      </c>
      <c r="P41" s="84">
        <v>7828</v>
      </c>
      <c r="Q41" s="84">
        <v>7828</v>
      </c>
      <c r="R41" s="96">
        <v>3.846</v>
      </c>
      <c r="S41" s="137">
        <v>0.61</v>
      </c>
      <c r="T41" s="138">
        <f>ROUND(K41*D41*R41*S41/1000,1)+0.2</f>
        <v>238.89999999999998</v>
      </c>
      <c r="U41" s="138">
        <f t="shared" si="0"/>
        <v>0</v>
      </c>
      <c r="V41" s="138">
        <f t="shared" si="1"/>
        <v>0</v>
      </c>
      <c r="W41" s="138">
        <f t="shared" si="2"/>
        <v>0</v>
      </c>
      <c r="X41" s="138">
        <f t="shared" si="3"/>
        <v>0</v>
      </c>
      <c r="Y41" s="138">
        <f t="shared" si="4"/>
        <v>0</v>
      </c>
      <c r="Z41" s="138">
        <f t="shared" si="5"/>
        <v>0</v>
      </c>
      <c r="AA41" s="138">
        <f t="shared" si="6"/>
        <v>238.89999999999998</v>
      </c>
      <c r="AB41" s="88"/>
      <c r="AC41" s="88"/>
    </row>
    <row r="42" spans="1:29" s="89" customFormat="1" ht="22.5" customHeight="1">
      <c r="A42" s="90">
        <v>36</v>
      </c>
      <c r="B42" s="97" t="s">
        <v>32</v>
      </c>
      <c r="C42" s="82">
        <v>5</v>
      </c>
      <c r="D42" s="139">
        <v>14</v>
      </c>
      <c r="E42" s="139"/>
      <c r="F42" s="139"/>
      <c r="G42" s="139"/>
      <c r="H42" s="139"/>
      <c r="I42" s="139"/>
      <c r="J42" s="139"/>
      <c r="K42" s="84">
        <v>7828</v>
      </c>
      <c r="L42" s="84">
        <v>7828</v>
      </c>
      <c r="M42" s="84">
        <v>7828</v>
      </c>
      <c r="N42" s="84">
        <v>7828</v>
      </c>
      <c r="O42" s="84">
        <v>7828</v>
      </c>
      <c r="P42" s="84">
        <v>7828</v>
      </c>
      <c r="Q42" s="84">
        <v>7828</v>
      </c>
      <c r="R42" s="96">
        <v>3.571</v>
      </c>
      <c r="S42" s="137">
        <v>0.129</v>
      </c>
      <c r="T42" s="138">
        <f>ROUND(K42*D42*R42*S42/1000,1)-0.8</f>
        <v>49.7</v>
      </c>
      <c r="U42" s="138">
        <f t="shared" si="0"/>
        <v>0</v>
      </c>
      <c r="V42" s="138">
        <f t="shared" si="1"/>
        <v>0</v>
      </c>
      <c r="W42" s="138">
        <f t="shared" si="2"/>
        <v>0</v>
      </c>
      <c r="X42" s="138">
        <f t="shared" si="3"/>
        <v>0</v>
      </c>
      <c r="Y42" s="138">
        <f t="shared" si="4"/>
        <v>0</v>
      </c>
      <c r="Z42" s="138">
        <f t="shared" si="5"/>
        <v>0</v>
      </c>
      <c r="AA42" s="138">
        <f t="shared" si="6"/>
        <v>49.7</v>
      </c>
      <c r="AB42" s="88"/>
      <c r="AC42" s="88"/>
    </row>
    <row r="43" spans="1:29" s="89" customFormat="1" ht="21.75" customHeight="1">
      <c r="A43" s="90">
        <v>37</v>
      </c>
      <c r="B43" s="97" t="s">
        <v>33</v>
      </c>
      <c r="C43" s="82">
        <v>5</v>
      </c>
      <c r="D43" s="139">
        <v>4</v>
      </c>
      <c r="E43" s="139"/>
      <c r="F43" s="139"/>
      <c r="G43" s="139">
        <v>1</v>
      </c>
      <c r="H43" s="139"/>
      <c r="I43" s="139"/>
      <c r="J43" s="139"/>
      <c r="K43" s="84">
        <v>7828</v>
      </c>
      <c r="L43" s="84">
        <v>7828</v>
      </c>
      <c r="M43" s="84">
        <v>7828</v>
      </c>
      <c r="N43" s="84">
        <v>7828</v>
      </c>
      <c r="O43" s="84">
        <v>7828</v>
      </c>
      <c r="P43" s="84">
        <v>7828</v>
      </c>
      <c r="Q43" s="84">
        <v>7828</v>
      </c>
      <c r="R43" s="96">
        <v>5</v>
      </c>
      <c r="S43" s="137">
        <v>1.257</v>
      </c>
      <c r="T43" s="138">
        <f>ROUND(K43*D43*R43*S43/1000,1)-0.6</f>
        <v>196.20000000000002</v>
      </c>
      <c r="U43" s="138">
        <f t="shared" si="0"/>
        <v>0</v>
      </c>
      <c r="V43" s="138">
        <f t="shared" si="1"/>
        <v>0</v>
      </c>
      <c r="W43" s="138">
        <f t="shared" si="2"/>
        <v>49.2</v>
      </c>
      <c r="X43" s="138">
        <f t="shared" si="3"/>
        <v>0</v>
      </c>
      <c r="Y43" s="138">
        <f t="shared" si="4"/>
        <v>0</v>
      </c>
      <c r="Z43" s="138">
        <f t="shared" si="5"/>
        <v>0</v>
      </c>
      <c r="AA43" s="138">
        <f t="shared" si="6"/>
        <v>245.40000000000003</v>
      </c>
      <c r="AB43" s="88"/>
      <c r="AC43" s="88"/>
    </row>
    <row r="44" spans="1:29" s="89" customFormat="1" ht="33" customHeight="1">
      <c r="A44" s="90">
        <v>38</v>
      </c>
      <c r="B44" s="97" t="s">
        <v>34</v>
      </c>
      <c r="C44" s="82">
        <v>6</v>
      </c>
      <c r="D44" s="139"/>
      <c r="E44" s="139"/>
      <c r="F44" s="139"/>
      <c r="G44" s="139"/>
      <c r="H44" s="139"/>
      <c r="I44" s="139"/>
      <c r="J44" s="139"/>
      <c r="K44" s="84">
        <v>7828</v>
      </c>
      <c r="L44" s="84">
        <v>7828</v>
      </c>
      <c r="M44" s="84">
        <v>7828</v>
      </c>
      <c r="N44" s="84">
        <v>7828</v>
      </c>
      <c r="O44" s="84">
        <v>7828</v>
      </c>
      <c r="P44" s="84">
        <v>7828</v>
      </c>
      <c r="Q44" s="84">
        <v>7828</v>
      </c>
      <c r="R44" s="96"/>
      <c r="S44" s="137">
        <v>0.525</v>
      </c>
      <c r="T44" s="138">
        <f t="shared" si="7"/>
        <v>0</v>
      </c>
      <c r="U44" s="138">
        <f t="shared" si="0"/>
        <v>0</v>
      </c>
      <c r="V44" s="138">
        <f t="shared" si="1"/>
        <v>0</v>
      </c>
      <c r="W44" s="138">
        <f t="shared" si="2"/>
        <v>0</v>
      </c>
      <c r="X44" s="138">
        <f t="shared" si="3"/>
        <v>0</v>
      </c>
      <c r="Y44" s="138">
        <f t="shared" si="4"/>
        <v>0</v>
      </c>
      <c r="Z44" s="138">
        <f t="shared" si="5"/>
        <v>0</v>
      </c>
      <c r="AA44" s="138">
        <f t="shared" si="6"/>
        <v>0</v>
      </c>
      <c r="AB44" s="88"/>
      <c r="AC44" s="88"/>
    </row>
    <row r="45" spans="1:29" s="89" customFormat="1" ht="31.5">
      <c r="A45" s="90">
        <v>39</v>
      </c>
      <c r="B45" s="97" t="s">
        <v>35</v>
      </c>
      <c r="C45" s="82">
        <v>5</v>
      </c>
      <c r="D45" s="139"/>
      <c r="E45" s="139"/>
      <c r="F45" s="139"/>
      <c r="G45" s="139"/>
      <c r="H45" s="139"/>
      <c r="I45" s="139"/>
      <c r="J45" s="139"/>
      <c r="K45" s="84">
        <v>7828</v>
      </c>
      <c r="L45" s="84">
        <v>7828</v>
      </c>
      <c r="M45" s="84">
        <v>7828</v>
      </c>
      <c r="N45" s="84">
        <v>7828</v>
      </c>
      <c r="O45" s="84">
        <v>7828</v>
      </c>
      <c r="P45" s="84">
        <v>7828</v>
      </c>
      <c r="Q45" s="84">
        <v>7828</v>
      </c>
      <c r="R45" s="96"/>
      <c r="S45" s="137">
        <v>1.255</v>
      </c>
      <c r="T45" s="138">
        <f t="shared" si="7"/>
        <v>0</v>
      </c>
      <c r="U45" s="138">
        <f t="shared" si="0"/>
        <v>0</v>
      </c>
      <c r="V45" s="138">
        <f t="shared" si="1"/>
        <v>0</v>
      </c>
      <c r="W45" s="138">
        <f t="shared" si="2"/>
        <v>0</v>
      </c>
      <c r="X45" s="138">
        <f t="shared" si="3"/>
        <v>0</v>
      </c>
      <c r="Y45" s="138">
        <f t="shared" si="4"/>
        <v>0</v>
      </c>
      <c r="Z45" s="138">
        <f t="shared" si="5"/>
        <v>0</v>
      </c>
      <c r="AA45" s="138">
        <f t="shared" si="6"/>
        <v>0</v>
      </c>
      <c r="AB45" s="88"/>
      <c r="AC45" s="88"/>
    </row>
    <row r="46" spans="1:29" s="89" customFormat="1" ht="16.5" thickBot="1">
      <c r="A46" s="90">
        <v>40</v>
      </c>
      <c r="B46" s="100" t="s">
        <v>36</v>
      </c>
      <c r="C46" s="82">
        <v>5</v>
      </c>
      <c r="D46" s="139"/>
      <c r="E46" s="139"/>
      <c r="F46" s="139"/>
      <c r="G46" s="139"/>
      <c r="H46" s="139"/>
      <c r="I46" s="139"/>
      <c r="J46" s="139"/>
      <c r="K46" s="84">
        <v>7828</v>
      </c>
      <c r="L46" s="84">
        <v>7828</v>
      </c>
      <c r="M46" s="84">
        <v>7828</v>
      </c>
      <c r="N46" s="84">
        <v>7828</v>
      </c>
      <c r="O46" s="84">
        <v>7828</v>
      </c>
      <c r="P46" s="84">
        <v>7828</v>
      </c>
      <c r="Q46" s="84">
        <v>7828</v>
      </c>
      <c r="R46" s="96"/>
      <c r="S46" s="137">
        <v>1.673</v>
      </c>
      <c r="T46" s="138">
        <f t="shared" si="7"/>
        <v>0</v>
      </c>
      <c r="U46" s="138">
        <f t="shared" si="0"/>
        <v>0</v>
      </c>
      <c r="V46" s="138">
        <f t="shared" si="1"/>
        <v>0</v>
      </c>
      <c r="W46" s="138">
        <f t="shared" si="2"/>
        <v>0</v>
      </c>
      <c r="X46" s="138">
        <f t="shared" si="3"/>
        <v>0</v>
      </c>
      <c r="Y46" s="138">
        <f t="shared" si="4"/>
        <v>0</v>
      </c>
      <c r="Z46" s="138">
        <f t="shared" si="5"/>
        <v>0</v>
      </c>
      <c r="AA46" s="138">
        <f t="shared" si="6"/>
        <v>0</v>
      </c>
      <c r="AB46" s="88"/>
      <c r="AC46" s="88"/>
    </row>
    <row r="47" spans="1:29" s="89" customFormat="1" ht="16.5" thickBot="1">
      <c r="A47" s="102"/>
      <c r="B47" s="103" t="s">
        <v>37</v>
      </c>
      <c r="C47" s="103"/>
      <c r="D47" s="104">
        <f aca="true" t="shared" si="8" ref="D47:J47">SUM(D8:D46)</f>
        <v>419</v>
      </c>
      <c r="E47" s="104">
        <f t="shared" si="8"/>
        <v>166</v>
      </c>
      <c r="F47" s="104">
        <f t="shared" si="8"/>
        <v>3</v>
      </c>
      <c r="G47" s="104">
        <f t="shared" si="8"/>
        <v>2</v>
      </c>
      <c r="H47" s="104">
        <f t="shared" si="8"/>
        <v>4</v>
      </c>
      <c r="I47" s="104">
        <f t="shared" si="8"/>
        <v>2</v>
      </c>
      <c r="J47" s="104">
        <f t="shared" si="8"/>
        <v>1</v>
      </c>
      <c r="K47" s="104"/>
      <c r="L47" s="104"/>
      <c r="M47" s="104"/>
      <c r="N47" s="104"/>
      <c r="O47" s="104"/>
      <c r="P47" s="104"/>
      <c r="Q47" s="105"/>
      <c r="R47" s="141"/>
      <c r="S47" s="141"/>
      <c r="T47" s="138">
        <f aca="true" t="shared" si="9" ref="T47:AA47">SUM(T8:T46)</f>
        <v>7933.699999999998</v>
      </c>
      <c r="U47" s="138">
        <f t="shared" si="9"/>
        <v>2259.4</v>
      </c>
      <c r="V47" s="138">
        <f t="shared" si="9"/>
        <v>29</v>
      </c>
      <c r="W47" s="138">
        <f t="shared" si="9"/>
        <v>57.1</v>
      </c>
      <c r="X47" s="138">
        <f t="shared" si="9"/>
        <v>58.4</v>
      </c>
      <c r="Y47" s="138">
        <f t="shared" si="9"/>
        <v>36.3</v>
      </c>
      <c r="Z47" s="138">
        <f t="shared" si="9"/>
        <v>23</v>
      </c>
      <c r="AA47" s="138">
        <f t="shared" si="9"/>
        <v>10396.900000000001</v>
      </c>
      <c r="AB47" s="88"/>
      <c r="AC47" s="88"/>
    </row>
    <row r="48" spans="1:29" s="73" customFormat="1" ht="18" customHeight="1">
      <c r="A48" s="107"/>
      <c r="B48" s="108"/>
      <c r="C48" s="108"/>
      <c r="D48" s="108">
        <f>SUM(D47:J47)</f>
        <v>597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AA48" s="142">
        <f>SUM(T47:Z47)</f>
        <v>10396.899999999998</v>
      </c>
      <c r="AB48" s="74"/>
      <c r="AC48" s="74"/>
    </row>
    <row r="49" spans="1:29" s="73" customFormat="1" ht="15.75">
      <c r="A49" s="112"/>
      <c r="B49" s="113"/>
      <c r="C49" s="113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AB49" s="74"/>
      <c r="AC49" s="74"/>
    </row>
    <row r="50" spans="1:29" s="73" customFormat="1" ht="15.75">
      <c r="A50" s="112"/>
      <c r="B50" s="113"/>
      <c r="C50" s="113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AB50" s="74"/>
      <c r="AC50" s="74"/>
    </row>
    <row r="51" spans="1:29" s="73" customFormat="1" ht="15.75">
      <c r="A51" s="112"/>
      <c r="B51" s="113"/>
      <c r="C51" s="113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AA51" s="142"/>
      <c r="AB51" s="74"/>
      <c r="AC51" s="74"/>
    </row>
    <row r="52" spans="1:29" s="73" customFormat="1" ht="15.75">
      <c r="A52" s="112"/>
      <c r="B52" s="113"/>
      <c r="C52" s="113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AB52" s="74"/>
      <c r="AC52" s="74"/>
    </row>
    <row r="53" spans="1:29" s="73" customFormat="1" ht="15.75">
      <c r="A53" s="112"/>
      <c r="B53" s="115"/>
      <c r="C53" s="115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AB53" s="74"/>
      <c r="AC53" s="74"/>
    </row>
    <row r="54" spans="1:29" s="73" customFormat="1" ht="15.75">
      <c r="A54" s="112"/>
      <c r="B54" s="115"/>
      <c r="C54" s="115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AB54" s="74"/>
      <c r="AC54" s="74"/>
    </row>
    <row r="55" spans="1:29" s="73" customFormat="1" ht="16.5" customHeight="1">
      <c r="A55" s="112"/>
      <c r="B55" s="113"/>
      <c r="C55" s="113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AB55" s="74"/>
      <c r="AC55" s="74"/>
    </row>
    <row r="56" spans="1:29" s="73" customFormat="1" ht="15.75">
      <c r="A56" s="112"/>
      <c r="B56" s="113"/>
      <c r="C56" s="113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AB56" s="74"/>
      <c r="AC56" s="74"/>
    </row>
    <row r="57" spans="1:29" s="73" customFormat="1" ht="15.75">
      <c r="A57" s="112"/>
      <c r="B57" s="113"/>
      <c r="C57" s="113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AB57" s="74"/>
      <c r="AC57" s="74"/>
    </row>
    <row r="58" spans="1:29" s="73" customFormat="1" ht="15.75">
      <c r="A58" s="112"/>
      <c r="B58" s="113"/>
      <c r="C58" s="113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AB58" s="74"/>
      <c r="AC58" s="74"/>
    </row>
    <row r="59" spans="1:29" s="73" customFormat="1" ht="15.75">
      <c r="A59" s="112"/>
      <c r="B59" s="113"/>
      <c r="C59" s="113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AB59" s="74"/>
      <c r="AC59" s="74"/>
    </row>
    <row r="60" spans="1:29" s="73" customFormat="1" ht="15.75">
      <c r="A60" s="112"/>
      <c r="B60" s="113"/>
      <c r="C60" s="113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AB60" s="74"/>
      <c r="AC60" s="74"/>
    </row>
    <row r="61" spans="1:29" s="73" customFormat="1" ht="15.75">
      <c r="A61" s="112"/>
      <c r="B61" s="116"/>
      <c r="C61" s="116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AB61" s="74"/>
      <c r="AC61" s="74"/>
    </row>
    <row r="62" spans="1:29" s="119" customFormat="1" ht="16.5" customHeight="1">
      <c r="A62" s="225"/>
      <c r="B62" s="225"/>
      <c r="C62" s="225"/>
      <c r="D62" s="225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AB62" s="120"/>
      <c r="AC62" s="120"/>
    </row>
    <row r="63" spans="1:19" ht="15.75">
      <c r="A63" s="112"/>
      <c r="B63" s="115"/>
      <c r="C63" s="115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</row>
    <row r="64" spans="1:19" ht="15.75">
      <c r="A64" s="112"/>
      <c r="B64" s="115"/>
      <c r="C64" s="115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</row>
    <row r="65" spans="1:19" ht="15.75">
      <c r="A65" s="112"/>
      <c r="B65" s="115"/>
      <c r="C65" s="115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</row>
    <row r="66" spans="1:19" ht="15.75">
      <c r="A66" s="112"/>
      <c r="B66" s="115"/>
      <c r="C66" s="115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</row>
    <row r="67" spans="1:19" ht="18" customHeight="1">
      <c r="A67" s="112"/>
      <c r="B67" s="115"/>
      <c r="C67" s="115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</row>
    <row r="68" spans="1:19" ht="15.75">
      <c r="A68" s="112"/>
      <c r="B68" s="115"/>
      <c r="C68" s="115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</row>
    <row r="69" spans="1:19" ht="15.75">
      <c r="A69" s="112"/>
      <c r="B69" s="115"/>
      <c r="C69" s="115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</row>
    <row r="70" spans="1:19" ht="15.75">
      <c r="A70" s="112"/>
      <c r="B70" s="115"/>
      <c r="C70" s="115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</row>
    <row r="71" spans="1:19" ht="15.75">
      <c r="A71" s="112"/>
      <c r="B71" s="115"/>
      <c r="C71" s="115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</row>
    <row r="72" spans="1:19" ht="15.75">
      <c r="A72" s="112"/>
      <c r="B72" s="115"/>
      <c r="C72" s="115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</row>
    <row r="73" spans="1:19" ht="15.75">
      <c r="A73" s="112"/>
      <c r="B73" s="113"/>
      <c r="C73" s="113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</row>
    <row r="74" spans="1:19" ht="15.75">
      <c r="A74" s="112"/>
      <c r="B74" s="113"/>
      <c r="C74" s="113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</row>
    <row r="75" spans="1:19" ht="15.75">
      <c r="A75" s="112"/>
      <c r="B75" s="113"/>
      <c r="C75" s="113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</row>
    <row r="76" spans="1:19" ht="15.75">
      <c r="A76" s="112"/>
      <c r="B76" s="113"/>
      <c r="C76" s="113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</row>
    <row r="77" spans="1:19" ht="15.75">
      <c r="A77" s="112"/>
      <c r="B77" s="113"/>
      <c r="C77" s="113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</row>
    <row r="78" spans="1:19" ht="15.75">
      <c r="A78" s="112"/>
      <c r="B78" s="11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</row>
    <row r="79" spans="1:19" ht="15.75">
      <c r="A79" s="112"/>
      <c r="B79" s="113"/>
      <c r="C79" s="113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</row>
    <row r="80" spans="1:19" ht="15.75">
      <c r="A80" s="112"/>
      <c r="B80" s="113"/>
      <c r="C80" s="113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</row>
    <row r="81" spans="1:19" ht="15.75">
      <c r="A81" s="112"/>
      <c r="B81" s="113"/>
      <c r="C81" s="113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</row>
    <row r="82" spans="1:19" ht="15.75">
      <c r="A82" s="112"/>
      <c r="B82" s="113"/>
      <c r="C82" s="113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</row>
    <row r="83" spans="1:19" ht="15.75">
      <c r="A83" s="112"/>
      <c r="B83" s="113"/>
      <c r="C83" s="113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</row>
    <row r="84" spans="1:19" ht="15.75">
      <c r="A84" s="112"/>
      <c r="B84" s="113"/>
      <c r="C84" s="113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</row>
    <row r="85" spans="1:19" ht="15.75">
      <c r="A85" s="112"/>
      <c r="B85" s="113"/>
      <c r="C85" s="113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</row>
    <row r="86" spans="1:19" ht="15.75">
      <c r="A86" s="112"/>
      <c r="B86" s="113"/>
      <c r="C86" s="113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</row>
    <row r="87" spans="1:19" ht="15.75">
      <c r="A87" s="112"/>
      <c r="B87" s="113"/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</row>
    <row r="88" spans="1:19" ht="15.75">
      <c r="A88" s="112"/>
      <c r="B88" s="113"/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</row>
    <row r="89" spans="1:19" ht="15.75">
      <c r="A89" s="112"/>
      <c r="B89" s="113"/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</row>
    <row r="90" spans="1:19" ht="15.75">
      <c r="A90" s="112"/>
      <c r="B90" s="113"/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</row>
    <row r="91" spans="1:19" ht="15.75">
      <c r="A91" s="112"/>
      <c r="B91" s="113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</row>
    <row r="92" spans="1:19" ht="15.75">
      <c r="A92" s="112"/>
      <c r="B92" s="113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</row>
    <row r="93" spans="1:19" ht="15.75">
      <c r="A93" s="112"/>
      <c r="B93" s="113"/>
      <c r="C93" s="113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</row>
    <row r="94" spans="1:19" ht="15.75">
      <c r="A94" s="112"/>
      <c r="B94" s="113"/>
      <c r="C94" s="113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</row>
    <row r="95" spans="1:19" ht="15.75">
      <c r="A95" s="112"/>
      <c r="B95" s="113"/>
      <c r="C95" s="113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</row>
    <row r="96" spans="1:19" ht="15.75">
      <c r="A96" s="112"/>
      <c r="B96" s="113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</row>
    <row r="97" spans="1:19" ht="15.75">
      <c r="A97" s="112"/>
      <c r="B97" s="113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</row>
    <row r="98" spans="1:19" ht="15.75">
      <c r="A98" s="112"/>
      <c r="B98" s="113"/>
      <c r="C98" s="113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</row>
    <row r="99" spans="1:19" ht="15.75">
      <c r="A99" s="112"/>
      <c r="B99" s="113"/>
      <c r="C99" s="113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1:19" ht="15.75">
      <c r="A100" s="112"/>
      <c r="B100" s="113"/>
      <c r="C100" s="113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</row>
    <row r="101" spans="1:19" ht="15.75">
      <c r="A101" s="112"/>
      <c r="B101" s="113"/>
      <c r="C101" s="113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</row>
    <row r="102" spans="1:19" ht="15.75">
      <c r="A102" s="112"/>
      <c r="B102" s="113"/>
      <c r="C102" s="113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</row>
    <row r="103" spans="1:19" ht="15.75">
      <c r="A103" s="112"/>
      <c r="B103" s="113"/>
      <c r="C103" s="113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</row>
    <row r="104" spans="1:19" ht="15.75">
      <c r="A104" s="112"/>
      <c r="B104" s="113"/>
      <c r="C104" s="113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</row>
    <row r="105" spans="1:19" ht="15.75">
      <c r="A105" s="112"/>
      <c r="B105" s="113"/>
      <c r="C105" s="113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</row>
    <row r="106" spans="1:19" ht="15.75">
      <c r="A106" s="112"/>
      <c r="B106" s="113"/>
      <c r="C106" s="113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</row>
    <row r="107" spans="1:19" ht="15.75">
      <c r="A107" s="123"/>
      <c r="B107" s="124"/>
      <c r="C107" s="124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</row>
    <row r="108" spans="1:19" ht="18.75">
      <c r="A108" s="125"/>
      <c r="B108" s="125"/>
      <c r="C108" s="125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</row>
    <row r="109" spans="1:19" ht="15.75">
      <c r="A109" s="123"/>
      <c r="B109" s="123"/>
      <c r="C109" s="123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</row>
  </sheetData>
  <sheetProtection/>
  <mergeCells count="16">
    <mergeCell ref="K3:Q4"/>
    <mergeCell ref="T3:AA4"/>
    <mergeCell ref="D5:J5"/>
    <mergeCell ref="B6:B7"/>
    <mergeCell ref="S3:S7"/>
    <mergeCell ref="R3:R7"/>
    <mergeCell ref="AB5:AB7"/>
    <mergeCell ref="AC5:AC7"/>
    <mergeCell ref="A62:D62"/>
    <mergeCell ref="K5:Q5"/>
    <mergeCell ref="T5:Z5"/>
    <mergeCell ref="AA5:AA7"/>
    <mergeCell ref="A3:A7"/>
    <mergeCell ref="B3:B5"/>
    <mergeCell ref="C3:C7"/>
    <mergeCell ref="D3:J4"/>
  </mergeCells>
  <printOptions horizontalCentered="1"/>
  <pageMargins left="0" right="0" top="0.5905511811023623" bottom="0" header="0" footer="0"/>
  <pageSetup horizontalDpi="600" verticalDpi="600" orientation="landscape" paperSize="9" scale="40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8"/>
  <sheetViews>
    <sheetView view="pageBreakPreview" zoomScale="71" zoomScaleNormal="74" zoomScaleSheetLayoutView="71" zoomScalePageLayoutView="0" workbookViewId="0" topLeftCell="A13">
      <selection activeCell="C2" sqref="C2"/>
    </sheetView>
  </sheetViews>
  <sheetFormatPr defaultColWidth="9.140625" defaultRowHeight="12.75"/>
  <cols>
    <col min="1" max="1" width="9.00390625" style="127" customWidth="1"/>
    <col min="2" max="2" width="36.140625" style="127" customWidth="1"/>
    <col min="3" max="3" width="21.7109375" style="121" customWidth="1"/>
    <col min="4" max="4" width="23.00390625" style="121" customWidth="1"/>
    <col min="5" max="5" width="20.57421875" style="121" customWidth="1"/>
    <col min="6" max="6" width="22.7109375" style="121" customWidth="1"/>
    <col min="7" max="7" width="23.8515625" style="121" customWidth="1"/>
    <col min="8" max="8" width="23.28125" style="121" customWidth="1"/>
    <col min="9" max="9" width="21.28125" style="121" customWidth="1"/>
    <col min="10" max="10" width="24.00390625" style="121" customWidth="1"/>
    <col min="11" max="16384" width="9.140625" style="121" customWidth="1"/>
  </cols>
  <sheetData>
    <row r="1" spans="1:9" s="73" customFormat="1" ht="18.75">
      <c r="A1" s="273"/>
      <c r="B1" s="273"/>
      <c r="C1" s="273"/>
      <c r="D1" s="273"/>
      <c r="E1" s="273"/>
      <c r="I1" s="73" t="s">
        <v>82</v>
      </c>
    </row>
    <row r="2" spans="1:2" s="73" customFormat="1" ht="15.75">
      <c r="A2" s="75"/>
      <c r="B2" s="75"/>
    </row>
    <row r="3" spans="1:11" s="73" customFormat="1" ht="51.75" customHeight="1">
      <c r="A3" s="274" t="s">
        <v>38</v>
      </c>
      <c r="B3" s="224" t="s">
        <v>72</v>
      </c>
      <c r="C3" s="217" t="s">
        <v>74</v>
      </c>
      <c r="D3" s="217"/>
      <c r="E3" s="217"/>
      <c r="F3" s="217"/>
      <c r="G3" s="217"/>
      <c r="H3" s="217"/>
      <c r="I3" s="207" t="s">
        <v>75</v>
      </c>
      <c r="J3" s="207" t="s">
        <v>81</v>
      </c>
      <c r="K3" s="143"/>
    </row>
    <row r="4" spans="1:10" s="73" customFormat="1" ht="53.25" customHeight="1">
      <c r="A4" s="274"/>
      <c r="B4" s="224"/>
      <c r="C4" s="258" t="s">
        <v>46</v>
      </c>
      <c r="D4" s="258"/>
      <c r="E4" s="258"/>
      <c r="F4" s="258"/>
      <c r="G4" s="258"/>
      <c r="H4" s="258"/>
      <c r="I4" s="207"/>
      <c r="J4" s="207"/>
    </row>
    <row r="5" spans="1:10" s="73" customFormat="1" ht="65.25" customHeight="1">
      <c r="A5" s="274"/>
      <c r="B5" s="224" t="s">
        <v>78</v>
      </c>
      <c r="C5" s="134" t="s">
        <v>48</v>
      </c>
      <c r="D5" s="134" t="s">
        <v>49</v>
      </c>
      <c r="E5" s="134" t="s">
        <v>50</v>
      </c>
      <c r="F5" s="134" t="s">
        <v>53</v>
      </c>
      <c r="G5" s="134" t="s">
        <v>54</v>
      </c>
      <c r="H5" s="134" t="s">
        <v>51</v>
      </c>
      <c r="I5" s="207"/>
      <c r="J5" s="207"/>
    </row>
    <row r="6" spans="1:10" s="73" customFormat="1" ht="64.5" customHeight="1">
      <c r="A6" s="274"/>
      <c r="B6" s="224"/>
      <c r="C6" s="134" t="s">
        <v>44</v>
      </c>
      <c r="D6" s="134" t="s">
        <v>44</v>
      </c>
      <c r="E6" s="134" t="s">
        <v>44</v>
      </c>
      <c r="F6" s="134" t="s">
        <v>44</v>
      </c>
      <c r="G6" s="134" t="s">
        <v>44</v>
      </c>
      <c r="H6" s="134" t="s">
        <v>44</v>
      </c>
      <c r="I6" s="207"/>
      <c r="J6" s="207"/>
    </row>
    <row r="7" spans="1:10" s="73" customFormat="1" ht="15.75">
      <c r="A7" s="144">
        <v>1</v>
      </c>
      <c r="B7" s="145" t="s">
        <v>0</v>
      </c>
      <c r="C7" s="146">
        <v>5610</v>
      </c>
      <c r="D7" s="147">
        <v>1020</v>
      </c>
      <c r="E7" s="148">
        <v>2040</v>
      </c>
      <c r="F7" s="149"/>
      <c r="G7" s="149">
        <v>3060</v>
      </c>
      <c r="H7" s="150"/>
      <c r="I7" s="151">
        <v>3</v>
      </c>
      <c r="J7" s="152">
        <f>ROUND((C7+D7+E7+F7+G7+H7)*I7/1000,1)</f>
        <v>35.2</v>
      </c>
    </row>
    <row r="8" spans="1:10" s="73" customFormat="1" ht="15.75">
      <c r="A8" s="153">
        <v>1</v>
      </c>
      <c r="B8" s="145" t="s">
        <v>59</v>
      </c>
      <c r="C8" s="150">
        <v>2625</v>
      </c>
      <c r="D8" s="149">
        <v>3675</v>
      </c>
      <c r="E8" s="148">
        <v>1575</v>
      </c>
      <c r="F8" s="149"/>
      <c r="G8" s="149">
        <v>5250</v>
      </c>
      <c r="H8" s="150">
        <v>1050</v>
      </c>
      <c r="I8" s="151">
        <v>3</v>
      </c>
      <c r="J8" s="152">
        <f aca="true" t="shared" si="0" ref="J8:J45">ROUND((C8+D8+E8+F8+G8+H8)*I8/1000,1)</f>
        <v>42.5</v>
      </c>
    </row>
    <row r="9" spans="1:10" s="73" customFormat="1" ht="15.75">
      <c r="A9" s="153">
        <v>3</v>
      </c>
      <c r="B9" s="145" t="s">
        <v>1</v>
      </c>
      <c r="C9" s="150">
        <v>4200</v>
      </c>
      <c r="D9" s="149"/>
      <c r="E9" s="148">
        <v>1050</v>
      </c>
      <c r="F9" s="149">
        <v>2625</v>
      </c>
      <c r="G9" s="149">
        <v>3675</v>
      </c>
      <c r="H9" s="150">
        <v>2100</v>
      </c>
      <c r="I9" s="151">
        <v>3</v>
      </c>
      <c r="J9" s="152">
        <f t="shared" si="0"/>
        <v>41</v>
      </c>
    </row>
    <row r="10" spans="1:10" s="73" customFormat="1" ht="15.75">
      <c r="A10" s="153">
        <v>4</v>
      </c>
      <c r="B10" s="145" t="s">
        <v>2</v>
      </c>
      <c r="C10" s="154">
        <v>1050</v>
      </c>
      <c r="D10" s="155">
        <v>1050</v>
      </c>
      <c r="E10" s="156">
        <v>1575</v>
      </c>
      <c r="F10" s="155"/>
      <c r="G10" s="155">
        <v>1920</v>
      </c>
      <c r="H10" s="154">
        <v>720</v>
      </c>
      <c r="I10" s="151">
        <v>3</v>
      </c>
      <c r="J10" s="152">
        <f t="shared" si="0"/>
        <v>18.9</v>
      </c>
    </row>
    <row r="11" spans="1:10" s="73" customFormat="1" ht="15.75">
      <c r="A11" s="153">
        <v>5</v>
      </c>
      <c r="B11" s="145" t="s">
        <v>58</v>
      </c>
      <c r="C11" s="150"/>
      <c r="D11" s="149"/>
      <c r="E11" s="148"/>
      <c r="F11" s="149"/>
      <c r="G11" s="149"/>
      <c r="H11" s="150"/>
      <c r="I11" s="151">
        <v>3</v>
      </c>
      <c r="J11" s="152">
        <f t="shared" si="0"/>
        <v>0</v>
      </c>
    </row>
    <row r="12" spans="1:10" s="73" customFormat="1" ht="15.75">
      <c r="A12" s="153">
        <v>6</v>
      </c>
      <c r="B12" s="145" t="s">
        <v>3</v>
      </c>
      <c r="C12" s="150">
        <v>3168</v>
      </c>
      <c r="D12" s="149">
        <v>864</v>
      </c>
      <c r="E12" s="148">
        <v>256</v>
      </c>
      <c r="F12" s="149"/>
      <c r="G12" s="149">
        <v>240</v>
      </c>
      <c r="H12" s="150">
        <v>960</v>
      </c>
      <c r="I12" s="151">
        <v>3</v>
      </c>
      <c r="J12" s="152">
        <f t="shared" si="0"/>
        <v>16.5</v>
      </c>
    </row>
    <row r="13" spans="1:10" s="73" customFormat="1" ht="15.75" customHeight="1">
      <c r="A13" s="153">
        <v>7</v>
      </c>
      <c r="B13" s="145" t="s">
        <v>4</v>
      </c>
      <c r="C13" s="150">
        <v>3675</v>
      </c>
      <c r="D13" s="149">
        <v>2100</v>
      </c>
      <c r="E13" s="148">
        <v>1050</v>
      </c>
      <c r="F13" s="149"/>
      <c r="G13" s="149">
        <v>4200</v>
      </c>
      <c r="H13" s="150">
        <v>3150</v>
      </c>
      <c r="I13" s="151">
        <v>3</v>
      </c>
      <c r="J13" s="152">
        <f t="shared" si="0"/>
        <v>42.5</v>
      </c>
    </row>
    <row r="14" spans="1:10" s="159" customFormat="1" ht="15.75">
      <c r="A14" s="157">
        <v>8</v>
      </c>
      <c r="B14" s="158" t="s">
        <v>5</v>
      </c>
      <c r="C14" s="150">
        <v>2480</v>
      </c>
      <c r="D14" s="149">
        <v>720</v>
      </c>
      <c r="E14" s="148">
        <v>1440</v>
      </c>
      <c r="F14" s="149"/>
      <c r="G14" s="149">
        <v>1888</v>
      </c>
      <c r="H14" s="150">
        <v>560</v>
      </c>
      <c r="I14" s="151">
        <v>3</v>
      </c>
      <c r="J14" s="152">
        <f t="shared" si="0"/>
        <v>21.3</v>
      </c>
    </row>
    <row r="15" spans="1:10" s="73" customFormat="1" ht="15.75">
      <c r="A15" s="153">
        <v>10</v>
      </c>
      <c r="B15" s="145" t="s">
        <v>6</v>
      </c>
      <c r="C15" s="150"/>
      <c r="D15" s="149"/>
      <c r="E15" s="148"/>
      <c r="F15" s="149"/>
      <c r="G15" s="149"/>
      <c r="H15" s="150"/>
      <c r="I15" s="151">
        <v>3</v>
      </c>
      <c r="J15" s="152">
        <f t="shared" si="0"/>
        <v>0</v>
      </c>
    </row>
    <row r="16" spans="1:10" s="73" customFormat="1" ht="15.75">
      <c r="A16" s="160">
        <v>11</v>
      </c>
      <c r="B16" s="161" t="s">
        <v>7</v>
      </c>
      <c r="C16" s="150">
        <v>2550</v>
      </c>
      <c r="D16" s="149">
        <v>2040</v>
      </c>
      <c r="E16" s="148"/>
      <c r="F16" s="149"/>
      <c r="G16" s="149">
        <v>1530</v>
      </c>
      <c r="H16" s="150">
        <v>3060</v>
      </c>
      <c r="I16" s="151">
        <v>3</v>
      </c>
      <c r="J16" s="152">
        <f t="shared" si="0"/>
        <v>27.5</v>
      </c>
    </row>
    <row r="17" spans="1:10" s="73" customFormat="1" ht="15.75">
      <c r="A17" s="160">
        <v>12</v>
      </c>
      <c r="B17" s="161" t="s">
        <v>8</v>
      </c>
      <c r="C17" s="150">
        <v>4725</v>
      </c>
      <c r="D17" s="149">
        <v>4725</v>
      </c>
      <c r="E17" s="148">
        <v>2100</v>
      </c>
      <c r="F17" s="149"/>
      <c r="G17" s="149">
        <v>18450</v>
      </c>
      <c r="H17" s="150">
        <v>2100</v>
      </c>
      <c r="I17" s="151">
        <v>3</v>
      </c>
      <c r="J17" s="152">
        <f t="shared" si="0"/>
        <v>96.3</v>
      </c>
    </row>
    <row r="18" spans="1:10" s="73" customFormat="1" ht="15.75">
      <c r="A18" s="160">
        <v>13</v>
      </c>
      <c r="B18" s="161" t="s">
        <v>9</v>
      </c>
      <c r="C18" s="150">
        <v>13260</v>
      </c>
      <c r="D18" s="149">
        <v>3150</v>
      </c>
      <c r="E18" s="148">
        <v>3150</v>
      </c>
      <c r="F18" s="149"/>
      <c r="G18" s="149">
        <v>4200</v>
      </c>
      <c r="H18" s="150">
        <v>8120</v>
      </c>
      <c r="I18" s="151">
        <v>3</v>
      </c>
      <c r="J18" s="152">
        <f t="shared" si="0"/>
        <v>95.6</v>
      </c>
    </row>
    <row r="19" spans="1:10" s="73" customFormat="1" ht="15.75">
      <c r="A19" s="160">
        <v>14</v>
      </c>
      <c r="B19" s="161" t="s">
        <v>10</v>
      </c>
      <c r="C19" s="150">
        <v>4200</v>
      </c>
      <c r="D19" s="149">
        <v>4200</v>
      </c>
      <c r="E19" s="148">
        <v>1050</v>
      </c>
      <c r="F19" s="149"/>
      <c r="G19" s="149">
        <v>5530</v>
      </c>
      <c r="H19" s="150">
        <v>1050</v>
      </c>
      <c r="I19" s="151">
        <v>3</v>
      </c>
      <c r="J19" s="152">
        <f t="shared" si="0"/>
        <v>48.1</v>
      </c>
    </row>
    <row r="20" spans="1:10" s="73" customFormat="1" ht="19.5" customHeight="1">
      <c r="A20" s="160">
        <v>15</v>
      </c>
      <c r="B20" s="161" t="s">
        <v>11</v>
      </c>
      <c r="C20" s="150">
        <v>1050</v>
      </c>
      <c r="D20" s="149"/>
      <c r="E20" s="148">
        <v>1050</v>
      </c>
      <c r="F20" s="149"/>
      <c r="G20" s="149">
        <v>1575</v>
      </c>
      <c r="H20" s="150">
        <v>1050</v>
      </c>
      <c r="I20" s="151">
        <v>3</v>
      </c>
      <c r="J20" s="152">
        <f t="shared" si="0"/>
        <v>14.2</v>
      </c>
    </row>
    <row r="21" spans="1:10" s="73" customFormat="1" ht="15.75">
      <c r="A21" s="160">
        <v>16</v>
      </c>
      <c r="B21" s="161" t="s">
        <v>12</v>
      </c>
      <c r="C21" s="150">
        <v>6355</v>
      </c>
      <c r="D21" s="149">
        <v>2975</v>
      </c>
      <c r="E21" s="148">
        <v>2800</v>
      </c>
      <c r="F21" s="149"/>
      <c r="G21" s="149">
        <v>3675</v>
      </c>
      <c r="H21" s="150">
        <v>1400</v>
      </c>
      <c r="I21" s="151">
        <v>3</v>
      </c>
      <c r="J21" s="152">
        <f t="shared" si="0"/>
        <v>51.6</v>
      </c>
    </row>
    <row r="22" spans="1:10" s="162" customFormat="1" ht="15.75" customHeight="1">
      <c r="A22" s="90">
        <v>17</v>
      </c>
      <c r="B22" s="97" t="s">
        <v>13</v>
      </c>
      <c r="C22" s="139"/>
      <c r="D22" s="139"/>
      <c r="E22" s="139"/>
      <c r="F22" s="139"/>
      <c r="G22" s="139"/>
      <c r="H22" s="139"/>
      <c r="I22" s="151">
        <v>3</v>
      </c>
      <c r="J22" s="152">
        <f t="shared" si="0"/>
        <v>0</v>
      </c>
    </row>
    <row r="23" spans="1:10" s="89" customFormat="1" ht="19.5" customHeight="1">
      <c r="A23" s="90">
        <v>18</v>
      </c>
      <c r="B23" s="97" t="s">
        <v>14</v>
      </c>
      <c r="C23" s="163">
        <v>2040</v>
      </c>
      <c r="D23" s="164">
        <v>525</v>
      </c>
      <c r="E23" s="136">
        <v>1515</v>
      </c>
      <c r="F23" s="164"/>
      <c r="G23" s="164">
        <v>2010</v>
      </c>
      <c r="H23" s="163">
        <v>510</v>
      </c>
      <c r="I23" s="151">
        <v>3</v>
      </c>
      <c r="J23" s="152">
        <f t="shared" si="0"/>
        <v>19.8</v>
      </c>
    </row>
    <row r="24" spans="1:10" s="73" customFormat="1" ht="15.75">
      <c r="A24" s="160">
        <v>19</v>
      </c>
      <c r="B24" s="161" t="s">
        <v>15</v>
      </c>
      <c r="C24" s="150">
        <v>1680</v>
      </c>
      <c r="D24" s="149"/>
      <c r="E24" s="148">
        <v>5985</v>
      </c>
      <c r="F24" s="149"/>
      <c r="G24" s="149">
        <v>3220</v>
      </c>
      <c r="H24" s="150">
        <v>1540</v>
      </c>
      <c r="I24" s="151">
        <v>3</v>
      </c>
      <c r="J24" s="152">
        <f t="shared" si="0"/>
        <v>37.3</v>
      </c>
    </row>
    <row r="25" spans="1:10" s="162" customFormat="1" ht="21" customHeight="1">
      <c r="A25" s="90">
        <v>20</v>
      </c>
      <c r="B25" s="97" t="s">
        <v>16</v>
      </c>
      <c r="C25" s="150"/>
      <c r="D25" s="149">
        <v>1575</v>
      </c>
      <c r="E25" s="148"/>
      <c r="F25" s="149"/>
      <c r="G25" s="149">
        <v>2100</v>
      </c>
      <c r="H25" s="150">
        <v>2625</v>
      </c>
      <c r="I25" s="151">
        <v>3</v>
      </c>
      <c r="J25" s="152">
        <f t="shared" si="0"/>
        <v>18.9</v>
      </c>
    </row>
    <row r="26" spans="1:10" s="73" customFormat="1" ht="15.75">
      <c r="A26" s="160">
        <v>21</v>
      </c>
      <c r="B26" s="161" t="s">
        <v>17</v>
      </c>
      <c r="C26" s="150">
        <v>1575</v>
      </c>
      <c r="D26" s="149">
        <v>525</v>
      </c>
      <c r="E26" s="148"/>
      <c r="F26" s="149"/>
      <c r="G26" s="149">
        <v>1575</v>
      </c>
      <c r="H26" s="150">
        <v>1050</v>
      </c>
      <c r="I26" s="151">
        <v>3</v>
      </c>
      <c r="J26" s="152">
        <f t="shared" si="0"/>
        <v>14.2</v>
      </c>
    </row>
    <row r="27" spans="1:10" s="73" customFormat="1" ht="15.75">
      <c r="A27" s="160">
        <v>22</v>
      </c>
      <c r="B27" s="161" t="s">
        <v>18</v>
      </c>
      <c r="C27" s="150">
        <v>4725</v>
      </c>
      <c r="D27" s="149"/>
      <c r="E27" s="148"/>
      <c r="F27" s="149"/>
      <c r="G27" s="149"/>
      <c r="H27" s="150"/>
      <c r="I27" s="151">
        <v>3</v>
      </c>
      <c r="J27" s="152">
        <f t="shared" si="0"/>
        <v>14.2</v>
      </c>
    </row>
    <row r="28" spans="1:10" s="89" customFormat="1" ht="15" customHeight="1">
      <c r="A28" s="90">
        <v>23</v>
      </c>
      <c r="B28" s="97" t="s">
        <v>19</v>
      </c>
      <c r="C28" s="163">
        <v>525</v>
      </c>
      <c r="D28" s="164">
        <v>1050</v>
      </c>
      <c r="E28" s="136">
        <v>525</v>
      </c>
      <c r="F28" s="164"/>
      <c r="G28" s="164">
        <v>1050</v>
      </c>
      <c r="H28" s="163">
        <v>1575</v>
      </c>
      <c r="I28" s="151">
        <v>3</v>
      </c>
      <c r="J28" s="152">
        <f t="shared" si="0"/>
        <v>14.2</v>
      </c>
    </row>
    <row r="29" spans="1:10" s="162" customFormat="1" ht="18.75" customHeight="1">
      <c r="A29" s="90">
        <v>24</v>
      </c>
      <c r="B29" s="97" t="s">
        <v>20</v>
      </c>
      <c r="C29" s="150">
        <v>4235</v>
      </c>
      <c r="D29" s="149">
        <v>1050</v>
      </c>
      <c r="E29" s="148">
        <v>910</v>
      </c>
      <c r="F29" s="149"/>
      <c r="G29" s="149">
        <v>1750</v>
      </c>
      <c r="H29" s="150">
        <v>980</v>
      </c>
      <c r="I29" s="151">
        <v>3</v>
      </c>
      <c r="J29" s="152">
        <f t="shared" si="0"/>
        <v>26.8</v>
      </c>
    </row>
    <row r="30" spans="1:10" s="73" customFormat="1" ht="15.75">
      <c r="A30" s="160">
        <v>25</v>
      </c>
      <c r="B30" s="161" t="s">
        <v>21</v>
      </c>
      <c r="C30" s="150">
        <v>1260</v>
      </c>
      <c r="D30" s="149">
        <v>315</v>
      </c>
      <c r="E30" s="148">
        <v>1470</v>
      </c>
      <c r="F30" s="149"/>
      <c r="G30" s="149">
        <v>1050</v>
      </c>
      <c r="H30" s="150">
        <v>245</v>
      </c>
      <c r="I30" s="151">
        <v>3</v>
      </c>
      <c r="J30" s="152">
        <f t="shared" si="0"/>
        <v>13</v>
      </c>
    </row>
    <row r="31" spans="1:10" s="73" customFormat="1" ht="15.75">
      <c r="A31" s="160">
        <v>26</v>
      </c>
      <c r="B31" s="161" t="s">
        <v>22</v>
      </c>
      <c r="C31" s="150">
        <v>1575</v>
      </c>
      <c r="D31" s="149"/>
      <c r="E31" s="148">
        <v>1575</v>
      </c>
      <c r="F31" s="149"/>
      <c r="G31" s="149">
        <v>1575</v>
      </c>
      <c r="H31" s="150"/>
      <c r="I31" s="151">
        <v>3</v>
      </c>
      <c r="J31" s="152">
        <f t="shared" si="0"/>
        <v>14.2</v>
      </c>
    </row>
    <row r="32" spans="1:10" s="73" customFormat="1" ht="15.75">
      <c r="A32" s="160">
        <v>27</v>
      </c>
      <c r="B32" s="161" t="s">
        <v>23</v>
      </c>
      <c r="C32" s="150">
        <v>1656</v>
      </c>
      <c r="D32" s="149">
        <v>864</v>
      </c>
      <c r="E32" s="148">
        <v>1224</v>
      </c>
      <c r="F32" s="149"/>
      <c r="G32" s="149">
        <v>540</v>
      </c>
      <c r="H32" s="150">
        <v>1944</v>
      </c>
      <c r="I32" s="151">
        <v>3</v>
      </c>
      <c r="J32" s="152">
        <f t="shared" si="0"/>
        <v>18.7</v>
      </c>
    </row>
    <row r="33" spans="1:10" s="73" customFormat="1" ht="19.5" customHeight="1">
      <c r="A33" s="160">
        <v>28</v>
      </c>
      <c r="B33" s="161" t="s">
        <v>24</v>
      </c>
      <c r="C33" s="150">
        <v>525</v>
      </c>
      <c r="D33" s="149">
        <v>525</v>
      </c>
      <c r="E33" s="148">
        <v>1050</v>
      </c>
      <c r="F33" s="149"/>
      <c r="G33" s="149">
        <v>1575</v>
      </c>
      <c r="H33" s="150">
        <v>1050</v>
      </c>
      <c r="I33" s="151">
        <v>3</v>
      </c>
      <c r="J33" s="152">
        <f t="shared" si="0"/>
        <v>14.2</v>
      </c>
    </row>
    <row r="34" spans="1:10" s="73" customFormat="1" ht="18" customHeight="1">
      <c r="A34" s="160">
        <v>29</v>
      </c>
      <c r="B34" s="161" t="s">
        <v>25</v>
      </c>
      <c r="C34" s="150">
        <v>1050</v>
      </c>
      <c r="D34" s="149"/>
      <c r="E34" s="148">
        <v>525</v>
      </c>
      <c r="F34" s="149"/>
      <c r="G34" s="149"/>
      <c r="H34" s="150"/>
      <c r="I34" s="151">
        <v>3</v>
      </c>
      <c r="J34" s="152">
        <f t="shared" si="0"/>
        <v>4.7</v>
      </c>
    </row>
    <row r="35" spans="1:10" s="89" customFormat="1" ht="18.75" customHeight="1">
      <c r="A35" s="90">
        <v>30</v>
      </c>
      <c r="B35" s="97" t="s">
        <v>26</v>
      </c>
      <c r="C35" s="163">
        <v>525</v>
      </c>
      <c r="D35" s="164">
        <v>700</v>
      </c>
      <c r="E35" s="136">
        <v>9450</v>
      </c>
      <c r="F35" s="164"/>
      <c r="G35" s="164">
        <v>5600</v>
      </c>
      <c r="H35" s="163">
        <v>2100</v>
      </c>
      <c r="I35" s="151">
        <v>3</v>
      </c>
      <c r="J35" s="152">
        <f t="shared" si="0"/>
        <v>55.1</v>
      </c>
    </row>
    <row r="36" spans="1:10" s="73" customFormat="1" ht="24" customHeight="1">
      <c r="A36" s="160">
        <v>31</v>
      </c>
      <c r="B36" s="161" t="s">
        <v>27</v>
      </c>
      <c r="C36" s="150">
        <v>525</v>
      </c>
      <c r="D36" s="150"/>
      <c r="E36" s="148">
        <v>2100</v>
      </c>
      <c r="F36" s="164"/>
      <c r="G36" s="149">
        <v>2170</v>
      </c>
      <c r="H36" s="150"/>
      <c r="I36" s="151">
        <v>3</v>
      </c>
      <c r="J36" s="152">
        <f t="shared" si="0"/>
        <v>14.4</v>
      </c>
    </row>
    <row r="37" spans="1:10" s="73" customFormat="1" ht="15.75">
      <c r="A37" s="160">
        <v>32</v>
      </c>
      <c r="B37" s="161" t="s">
        <v>28</v>
      </c>
      <c r="C37" s="150">
        <v>1050</v>
      </c>
      <c r="D37" s="149">
        <v>525</v>
      </c>
      <c r="E37" s="148">
        <v>525</v>
      </c>
      <c r="F37" s="149"/>
      <c r="G37" s="149">
        <v>525</v>
      </c>
      <c r="H37" s="150">
        <v>2100</v>
      </c>
      <c r="I37" s="151">
        <v>3</v>
      </c>
      <c r="J37" s="152">
        <f t="shared" si="0"/>
        <v>14.2</v>
      </c>
    </row>
    <row r="38" spans="1:10" s="73" customFormat="1" ht="15.75">
      <c r="A38" s="160">
        <v>33</v>
      </c>
      <c r="B38" s="161" t="s">
        <v>29</v>
      </c>
      <c r="C38" s="150">
        <v>525</v>
      </c>
      <c r="D38" s="150"/>
      <c r="E38" s="150">
        <v>1050</v>
      </c>
      <c r="F38" s="150"/>
      <c r="G38" s="150">
        <v>2625</v>
      </c>
      <c r="H38" s="150">
        <v>525</v>
      </c>
      <c r="I38" s="151">
        <v>3</v>
      </c>
      <c r="J38" s="152">
        <f t="shared" si="0"/>
        <v>14.2</v>
      </c>
    </row>
    <row r="39" spans="1:10" s="73" customFormat="1" ht="15.75">
      <c r="A39" s="160">
        <v>34</v>
      </c>
      <c r="B39" s="161" t="s">
        <v>30</v>
      </c>
      <c r="C39" s="165"/>
      <c r="D39" s="165"/>
      <c r="E39" s="165"/>
      <c r="F39" s="165"/>
      <c r="G39" s="165"/>
      <c r="H39" s="165"/>
      <c r="I39" s="151">
        <v>3</v>
      </c>
      <c r="J39" s="152">
        <f t="shared" si="0"/>
        <v>0</v>
      </c>
    </row>
    <row r="40" spans="1:10" s="73" customFormat="1" ht="15.75">
      <c r="A40" s="160">
        <v>35</v>
      </c>
      <c r="B40" s="161" t="s">
        <v>31</v>
      </c>
      <c r="C40" s="150">
        <v>4655</v>
      </c>
      <c r="D40" s="149"/>
      <c r="E40" s="148"/>
      <c r="F40" s="149"/>
      <c r="G40" s="149">
        <v>4130</v>
      </c>
      <c r="H40" s="150">
        <v>3360</v>
      </c>
      <c r="I40" s="151">
        <v>3</v>
      </c>
      <c r="J40" s="152">
        <f t="shared" si="0"/>
        <v>36.4</v>
      </c>
    </row>
    <row r="41" spans="1:10" s="73" customFormat="1" ht="22.5" customHeight="1">
      <c r="A41" s="160">
        <v>36</v>
      </c>
      <c r="B41" s="161" t="s">
        <v>32</v>
      </c>
      <c r="C41" s="150">
        <v>3850</v>
      </c>
      <c r="D41" s="149">
        <v>525</v>
      </c>
      <c r="E41" s="148">
        <v>1575</v>
      </c>
      <c r="F41" s="149">
        <v>525</v>
      </c>
      <c r="G41" s="149">
        <v>4200</v>
      </c>
      <c r="H41" s="150">
        <v>980</v>
      </c>
      <c r="I41" s="151">
        <v>3</v>
      </c>
      <c r="J41" s="152">
        <f t="shared" si="0"/>
        <v>35</v>
      </c>
    </row>
    <row r="42" spans="1:10" s="73" customFormat="1" ht="21.75" customHeight="1">
      <c r="A42" s="160">
        <v>37</v>
      </c>
      <c r="B42" s="161" t="s">
        <v>33</v>
      </c>
      <c r="C42" s="150">
        <v>510</v>
      </c>
      <c r="D42" s="149">
        <v>1020</v>
      </c>
      <c r="E42" s="148">
        <v>1020</v>
      </c>
      <c r="F42" s="149">
        <v>510</v>
      </c>
      <c r="G42" s="149">
        <v>4590</v>
      </c>
      <c r="H42" s="150">
        <v>1530</v>
      </c>
      <c r="I42" s="151">
        <v>3</v>
      </c>
      <c r="J42" s="152">
        <f t="shared" si="0"/>
        <v>27.5</v>
      </c>
    </row>
    <row r="43" spans="1:10" s="162" customFormat="1" ht="21" customHeight="1">
      <c r="A43" s="90">
        <v>38</v>
      </c>
      <c r="B43" s="97" t="s">
        <v>34</v>
      </c>
      <c r="C43" s="150">
        <v>540</v>
      </c>
      <c r="D43" s="149">
        <v>370</v>
      </c>
      <c r="E43" s="148"/>
      <c r="F43" s="149">
        <v>2700</v>
      </c>
      <c r="G43" s="149">
        <v>740</v>
      </c>
      <c r="H43" s="150">
        <v>1700</v>
      </c>
      <c r="I43" s="151">
        <v>3</v>
      </c>
      <c r="J43" s="152">
        <f t="shared" si="0"/>
        <v>18.2</v>
      </c>
    </row>
    <row r="44" spans="1:10" s="162" customFormat="1" ht="15.75">
      <c r="A44" s="160">
        <v>39</v>
      </c>
      <c r="B44" s="97" t="s">
        <v>35</v>
      </c>
      <c r="C44" s="166">
        <v>1575</v>
      </c>
      <c r="D44" s="167">
        <v>1575</v>
      </c>
      <c r="E44" s="168"/>
      <c r="F44" s="167"/>
      <c r="G44" s="167">
        <v>1575</v>
      </c>
      <c r="H44" s="166"/>
      <c r="I44" s="151">
        <v>3</v>
      </c>
      <c r="J44" s="152">
        <f t="shared" si="0"/>
        <v>14.2</v>
      </c>
    </row>
    <row r="45" spans="1:10" s="73" customFormat="1" ht="16.5" thickBot="1">
      <c r="A45" s="160">
        <v>40</v>
      </c>
      <c r="B45" s="169" t="s">
        <v>36</v>
      </c>
      <c r="C45" s="170"/>
      <c r="D45" s="171">
        <v>525</v>
      </c>
      <c r="E45" s="172">
        <v>1400</v>
      </c>
      <c r="F45" s="167">
        <v>1050</v>
      </c>
      <c r="G45" s="171">
        <v>7420</v>
      </c>
      <c r="H45" s="170"/>
      <c r="I45" s="151">
        <v>3</v>
      </c>
      <c r="J45" s="152">
        <f t="shared" si="0"/>
        <v>31.2</v>
      </c>
    </row>
    <row r="46" spans="1:10" s="73" customFormat="1" ht="16.5" thickBot="1">
      <c r="A46" s="173"/>
      <c r="B46" s="174" t="s">
        <v>37</v>
      </c>
      <c r="C46" s="175">
        <f aca="true" t="shared" si="1" ref="C46:H46">SUM(C7:C45)</f>
        <v>89549</v>
      </c>
      <c r="D46" s="175">
        <f t="shared" si="1"/>
        <v>38188</v>
      </c>
      <c r="E46" s="175">
        <f t="shared" si="1"/>
        <v>51035</v>
      </c>
      <c r="F46" s="175">
        <f t="shared" si="1"/>
        <v>7410</v>
      </c>
      <c r="G46" s="175">
        <f t="shared" si="1"/>
        <v>105213</v>
      </c>
      <c r="H46" s="176">
        <f t="shared" si="1"/>
        <v>49134</v>
      </c>
      <c r="I46" s="177"/>
      <c r="J46" s="152">
        <f>SUM(J7:J45)</f>
        <v>1021.8000000000003</v>
      </c>
    </row>
    <row r="47" spans="1:10" s="73" customFormat="1" ht="18" customHeight="1">
      <c r="A47" s="107"/>
      <c r="B47" s="108"/>
      <c r="D47" s="178"/>
      <c r="J47" s="179"/>
    </row>
    <row r="48" spans="1:3" s="73" customFormat="1" ht="15.75">
      <c r="A48" s="112"/>
      <c r="B48" s="113"/>
      <c r="C48" s="180">
        <f>SUM(C46:H46)</f>
        <v>340529</v>
      </c>
    </row>
    <row r="49" spans="1:2" s="73" customFormat="1" ht="15.75">
      <c r="A49" s="112"/>
      <c r="B49" s="113"/>
    </row>
    <row r="50" spans="1:2" s="73" customFormat="1" ht="15.75">
      <c r="A50" s="112"/>
      <c r="B50" s="113"/>
    </row>
    <row r="51" spans="1:2" s="73" customFormat="1" ht="15.75">
      <c r="A51" s="112"/>
      <c r="B51" s="113"/>
    </row>
    <row r="52" spans="1:2" s="73" customFormat="1" ht="15.75">
      <c r="A52" s="112"/>
      <c r="B52" s="115"/>
    </row>
    <row r="53" spans="1:2" s="73" customFormat="1" ht="15.75">
      <c r="A53" s="112"/>
      <c r="B53" s="115"/>
    </row>
    <row r="54" spans="1:2" s="73" customFormat="1" ht="16.5" customHeight="1">
      <c r="A54" s="112"/>
      <c r="B54" s="113"/>
    </row>
    <row r="55" spans="1:2" s="73" customFormat="1" ht="15.75">
      <c r="A55" s="112"/>
      <c r="B55" s="113"/>
    </row>
    <row r="56" spans="1:2" s="73" customFormat="1" ht="15.75">
      <c r="A56" s="112"/>
      <c r="B56" s="113"/>
    </row>
    <row r="57" spans="1:2" s="73" customFormat="1" ht="15.75">
      <c r="A57" s="112"/>
      <c r="B57" s="113"/>
    </row>
    <row r="58" spans="1:2" s="73" customFormat="1" ht="15.75">
      <c r="A58" s="112"/>
      <c r="B58" s="113"/>
    </row>
    <row r="59" spans="1:2" s="73" customFormat="1" ht="15.75">
      <c r="A59" s="112"/>
      <c r="B59" s="113"/>
    </row>
    <row r="60" spans="1:2" s="73" customFormat="1" ht="15.75">
      <c r="A60" s="112"/>
      <c r="B60" s="116"/>
    </row>
    <row r="61" spans="1:2" s="119" customFormat="1" ht="16.5" customHeight="1">
      <c r="A61" s="225"/>
      <c r="B61" s="225"/>
    </row>
    <row r="62" spans="1:2" ht="15.75">
      <c r="A62" s="112"/>
      <c r="B62" s="115"/>
    </row>
    <row r="63" spans="1:2" ht="15.75">
      <c r="A63" s="112"/>
      <c r="B63" s="115"/>
    </row>
    <row r="64" spans="1:2" ht="15.75">
      <c r="A64" s="112"/>
      <c r="B64" s="115"/>
    </row>
    <row r="65" spans="1:2" ht="15.75">
      <c r="A65" s="112"/>
      <c r="B65" s="115"/>
    </row>
    <row r="66" spans="1:2" ht="18" customHeight="1">
      <c r="A66" s="112"/>
      <c r="B66" s="115"/>
    </row>
    <row r="67" spans="1:2" ht="15.75">
      <c r="A67" s="112"/>
      <c r="B67" s="115"/>
    </row>
    <row r="68" spans="1:2" ht="15.75">
      <c r="A68" s="112"/>
      <c r="B68" s="115"/>
    </row>
    <row r="69" spans="1:2" ht="15.75">
      <c r="A69" s="112"/>
      <c r="B69" s="115"/>
    </row>
    <row r="70" spans="1:2" ht="15.75">
      <c r="A70" s="112"/>
      <c r="B70" s="115"/>
    </row>
    <row r="71" spans="1:2" ht="15.75">
      <c r="A71" s="112"/>
      <c r="B71" s="115"/>
    </row>
    <row r="72" spans="1:2" ht="15.75">
      <c r="A72" s="112"/>
      <c r="B72" s="113"/>
    </row>
    <row r="73" spans="1:2" ht="15.75">
      <c r="A73" s="112"/>
      <c r="B73" s="113"/>
    </row>
    <row r="74" spans="1:2" ht="15.75">
      <c r="A74" s="112"/>
      <c r="B74" s="113"/>
    </row>
    <row r="75" spans="1:2" ht="15.75">
      <c r="A75" s="112"/>
      <c r="B75" s="113"/>
    </row>
    <row r="76" spans="1:2" ht="15.75">
      <c r="A76" s="112"/>
      <c r="B76" s="113"/>
    </row>
    <row r="77" spans="1:2" ht="15.75">
      <c r="A77" s="112"/>
      <c r="B77" s="113"/>
    </row>
    <row r="78" spans="1:2" ht="15.75">
      <c r="A78" s="112"/>
      <c r="B78" s="113"/>
    </row>
    <row r="79" spans="1:2" ht="15.75">
      <c r="A79" s="112"/>
      <c r="B79" s="113"/>
    </row>
    <row r="80" spans="1:2" ht="15.75">
      <c r="A80" s="112"/>
      <c r="B80" s="113"/>
    </row>
    <row r="81" spans="1:2" ht="15.75">
      <c r="A81" s="112"/>
      <c r="B81" s="113"/>
    </row>
    <row r="82" spans="1:2" ht="15.75">
      <c r="A82" s="112"/>
      <c r="B82" s="113"/>
    </row>
    <row r="83" spans="1:2" ht="15.75">
      <c r="A83" s="112"/>
      <c r="B83" s="113"/>
    </row>
    <row r="84" spans="1:2" ht="15.75">
      <c r="A84" s="112"/>
      <c r="B84" s="113"/>
    </row>
    <row r="85" spans="1:2" ht="15.75">
      <c r="A85" s="112"/>
      <c r="B85" s="113"/>
    </row>
    <row r="86" spans="1:2" ht="15.75">
      <c r="A86" s="112"/>
      <c r="B86" s="113"/>
    </row>
    <row r="87" spans="1:2" ht="15.75">
      <c r="A87" s="112"/>
      <c r="B87" s="113"/>
    </row>
    <row r="88" spans="1:2" ht="15.75">
      <c r="A88" s="112"/>
      <c r="B88" s="113"/>
    </row>
    <row r="89" spans="1:2" ht="15.75">
      <c r="A89" s="112"/>
      <c r="B89" s="113"/>
    </row>
    <row r="90" spans="1:2" ht="15.75">
      <c r="A90" s="112"/>
      <c r="B90" s="113"/>
    </row>
    <row r="91" spans="1:2" ht="15.75">
      <c r="A91" s="112"/>
      <c r="B91" s="113"/>
    </row>
    <row r="92" spans="1:2" ht="15.75">
      <c r="A92" s="112"/>
      <c r="B92" s="113"/>
    </row>
    <row r="93" spans="1:2" ht="15.75">
      <c r="A93" s="112"/>
      <c r="B93" s="113"/>
    </row>
    <row r="94" spans="1:2" ht="15.75">
      <c r="A94" s="112"/>
      <c r="B94" s="113"/>
    </row>
    <row r="95" spans="1:2" ht="15.75">
      <c r="A95" s="112"/>
      <c r="B95" s="113"/>
    </row>
    <row r="96" spans="1:2" ht="15.75">
      <c r="A96" s="112"/>
      <c r="B96" s="113"/>
    </row>
    <row r="97" spans="1:2" ht="15.75">
      <c r="A97" s="112"/>
      <c r="B97" s="113"/>
    </row>
    <row r="98" spans="1:2" ht="15.75">
      <c r="A98" s="112"/>
      <c r="B98" s="113"/>
    </row>
    <row r="99" spans="1:2" ht="15.75">
      <c r="A99" s="112"/>
      <c r="B99" s="113"/>
    </row>
    <row r="100" spans="1:2" ht="15.75">
      <c r="A100" s="112"/>
      <c r="B100" s="113"/>
    </row>
    <row r="101" spans="1:2" ht="15.75">
      <c r="A101" s="112"/>
      <c r="B101" s="113"/>
    </row>
    <row r="102" spans="1:2" ht="15.75">
      <c r="A102" s="112"/>
      <c r="B102" s="113"/>
    </row>
    <row r="103" spans="1:2" ht="15.75">
      <c r="A103" s="112"/>
      <c r="B103" s="113"/>
    </row>
    <row r="104" spans="1:2" ht="15.75">
      <c r="A104" s="112"/>
      <c r="B104" s="113"/>
    </row>
    <row r="105" spans="1:2" ht="15.75">
      <c r="A105" s="112"/>
      <c r="B105" s="113"/>
    </row>
    <row r="106" spans="1:2" ht="15.75">
      <c r="A106" s="123"/>
      <c r="B106" s="124"/>
    </row>
    <row r="107" spans="1:2" ht="18.75">
      <c r="A107" s="125"/>
      <c r="B107" s="125"/>
    </row>
    <row r="108" spans="1:2" ht="12.75">
      <c r="A108" s="123"/>
      <c r="B108" s="123"/>
    </row>
  </sheetData>
  <sheetProtection/>
  <mergeCells count="9">
    <mergeCell ref="J3:J6"/>
    <mergeCell ref="B5:B6"/>
    <mergeCell ref="C4:H4"/>
    <mergeCell ref="A61:B61"/>
    <mergeCell ref="A1:E1"/>
    <mergeCell ref="B3:B4"/>
    <mergeCell ref="C3:H3"/>
    <mergeCell ref="A3:A6"/>
    <mergeCell ref="I3:I6"/>
  </mergeCells>
  <printOptions horizontalCentered="1"/>
  <pageMargins left="0" right="0" top="0.5905511811023623" bottom="0" header="0" footer="0"/>
  <pageSetup horizontalDpi="600" verticalDpi="600" orientation="landscape" paperSize="9" scale="55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08"/>
  <sheetViews>
    <sheetView view="pageBreakPreview" zoomScale="71" zoomScaleNormal="74" zoomScaleSheetLayoutView="71" zoomScalePageLayoutView="0" workbookViewId="0" topLeftCell="A6">
      <selection activeCell="L35" sqref="L35"/>
    </sheetView>
  </sheetViews>
  <sheetFormatPr defaultColWidth="9.140625" defaultRowHeight="12.75"/>
  <cols>
    <col min="1" max="1" width="9.00390625" style="127" customWidth="1"/>
    <col min="2" max="2" width="36.140625" style="127" customWidth="1"/>
    <col min="3" max="3" width="23.28125" style="121" customWidth="1"/>
    <col min="4" max="4" width="21.421875" style="121" customWidth="1"/>
    <col min="5" max="5" width="26.421875" style="121" customWidth="1"/>
    <col min="6" max="16384" width="9.140625" style="121" customWidth="1"/>
  </cols>
  <sheetData>
    <row r="1" spans="1:2" s="73" customFormat="1" ht="18.75">
      <c r="A1" s="273"/>
      <c r="B1" s="273"/>
    </row>
    <row r="2" spans="1:5" s="73" customFormat="1" ht="18" customHeight="1">
      <c r="A2" s="181"/>
      <c r="B2" s="182"/>
      <c r="C2" s="183"/>
      <c r="D2" s="74"/>
      <c r="E2" s="184" t="s">
        <v>84</v>
      </c>
    </row>
    <row r="3" spans="1:5" s="73" customFormat="1" ht="51.75" customHeight="1">
      <c r="A3" s="277" t="s">
        <v>38</v>
      </c>
      <c r="B3" s="224" t="s">
        <v>72</v>
      </c>
      <c r="C3" s="275" t="s">
        <v>83</v>
      </c>
      <c r="D3" s="207" t="s">
        <v>75</v>
      </c>
      <c r="E3" s="207" t="s">
        <v>81</v>
      </c>
    </row>
    <row r="4" spans="1:5" s="73" customFormat="1" ht="60.75" customHeight="1">
      <c r="A4" s="278"/>
      <c r="B4" s="224"/>
      <c r="C4" s="276"/>
      <c r="D4" s="207"/>
      <c r="E4" s="207"/>
    </row>
    <row r="5" spans="1:5" s="73" customFormat="1" ht="65.25" customHeight="1">
      <c r="A5" s="278"/>
      <c r="B5" s="224" t="s">
        <v>78</v>
      </c>
      <c r="C5" s="275" t="s">
        <v>47</v>
      </c>
      <c r="D5" s="207"/>
      <c r="E5" s="207"/>
    </row>
    <row r="6" spans="1:5" s="73" customFormat="1" ht="27.75" customHeight="1">
      <c r="A6" s="279"/>
      <c r="B6" s="224"/>
      <c r="C6" s="276"/>
      <c r="D6" s="207"/>
      <c r="E6" s="207"/>
    </row>
    <row r="7" spans="1:5" s="73" customFormat="1" ht="15.75">
      <c r="A7" s="144">
        <v>1</v>
      </c>
      <c r="B7" s="145" t="s">
        <v>0</v>
      </c>
      <c r="C7" s="149">
        <v>38</v>
      </c>
      <c r="D7" s="151">
        <v>1523</v>
      </c>
      <c r="E7" s="152">
        <f>ROUNDDOWN(C7*D7/1000,1)</f>
        <v>57.8</v>
      </c>
    </row>
    <row r="8" spans="1:5" s="73" customFormat="1" ht="15.75">
      <c r="A8" s="153">
        <v>1</v>
      </c>
      <c r="B8" s="145" t="s">
        <v>59</v>
      </c>
      <c r="C8" s="149">
        <v>97</v>
      </c>
      <c r="D8" s="151">
        <v>1523</v>
      </c>
      <c r="E8" s="152">
        <f aca="true" t="shared" si="0" ref="E8:E45">ROUNDDOWN(C8*D8/1000,1)</f>
        <v>147.7</v>
      </c>
    </row>
    <row r="9" spans="1:5" s="73" customFormat="1" ht="15.75">
      <c r="A9" s="153">
        <v>3</v>
      </c>
      <c r="B9" s="145" t="s">
        <v>1</v>
      </c>
      <c r="C9" s="149">
        <v>38</v>
      </c>
      <c r="D9" s="151">
        <v>1523</v>
      </c>
      <c r="E9" s="152">
        <f t="shared" si="0"/>
        <v>57.8</v>
      </c>
    </row>
    <row r="10" spans="1:5" s="73" customFormat="1" ht="15.75">
      <c r="A10" s="153">
        <v>4</v>
      </c>
      <c r="B10" s="145" t="s">
        <v>2</v>
      </c>
      <c r="C10" s="149">
        <v>45</v>
      </c>
      <c r="D10" s="151">
        <v>1523</v>
      </c>
      <c r="E10" s="152">
        <f t="shared" si="0"/>
        <v>68.5</v>
      </c>
    </row>
    <row r="11" spans="1:5" s="73" customFormat="1" ht="15.75">
      <c r="A11" s="153">
        <v>5</v>
      </c>
      <c r="B11" s="145" t="s">
        <v>58</v>
      </c>
      <c r="C11" s="149">
        <v>44</v>
      </c>
      <c r="D11" s="151">
        <v>1523</v>
      </c>
      <c r="E11" s="152">
        <f t="shared" si="0"/>
        <v>67</v>
      </c>
    </row>
    <row r="12" spans="1:5" s="73" customFormat="1" ht="15.75">
      <c r="A12" s="153">
        <v>6</v>
      </c>
      <c r="B12" s="145" t="s">
        <v>3</v>
      </c>
      <c r="C12" s="149">
        <v>21</v>
      </c>
      <c r="D12" s="151">
        <v>1523</v>
      </c>
      <c r="E12" s="152">
        <f t="shared" si="0"/>
        <v>31.9</v>
      </c>
    </row>
    <row r="13" spans="1:5" s="73" customFormat="1" ht="15.75" customHeight="1">
      <c r="A13" s="153">
        <v>7</v>
      </c>
      <c r="B13" s="145" t="s">
        <v>4</v>
      </c>
      <c r="C13" s="149">
        <v>38</v>
      </c>
      <c r="D13" s="151">
        <v>1523</v>
      </c>
      <c r="E13" s="152">
        <f t="shared" si="0"/>
        <v>57.8</v>
      </c>
    </row>
    <row r="14" spans="1:5" s="159" customFormat="1" ht="15.75">
      <c r="A14" s="157">
        <v>8</v>
      </c>
      <c r="B14" s="158" t="s">
        <v>5</v>
      </c>
      <c r="C14" s="185"/>
      <c r="D14" s="151">
        <v>1523</v>
      </c>
      <c r="E14" s="152">
        <f t="shared" si="0"/>
        <v>0</v>
      </c>
    </row>
    <row r="15" spans="1:5" s="73" customFormat="1" ht="15.75">
      <c r="A15" s="153">
        <v>9</v>
      </c>
      <c r="B15" s="145" t="s">
        <v>6</v>
      </c>
      <c r="C15" s="149"/>
      <c r="D15" s="151">
        <v>1523</v>
      </c>
      <c r="E15" s="152">
        <f t="shared" si="0"/>
        <v>0</v>
      </c>
    </row>
    <row r="16" spans="1:5" s="73" customFormat="1" ht="15.75">
      <c r="A16" s="157">
        <v>10</v>
      </c>
      <c r="B16" s="161" t="s">
        <v>7</v>
      </c>
      <c r="C16" s="149">
        <v>104</v>
      </c>
      <c r="D16" s="151">
        <v>1523</v>
      </c>
      <c r="E16" s="152">
        <f t="shared" si="0"/>
        <v>158.3</v>
      </c>
    </row>
    <row r="17" spans="1:5" s="73" customFormat="1" ht="15.75">
      <c r="A17" s="153">
        <v>11</v>
      </c>
      <c r="B17" s="161" t="s">
        <v>8</v>
      </c>
      <c r="C17" s="149">
        <v>42</v>
      </c>
      <c r="D17" s="151">
        <v>1523</v>
      </c>
      <c r="E17" s="152">
        <f t="shared" si="0"/>
        <v>63.9</v>
      </c>
    </row>
    <row r="18" spans="1:5" s="73" customFormat="1" ht="15.75">
      <c r="A18" s="157">
        <v>12</v>
      </c>
      <c r="B18" s="161" t="s">
        <v>9</v>
      </c>
      <c r="C18" s="149">
        <v>8</v>
      </c>
      <c r="D18" s="151">
        <v>1523</v>
      </c>
      <c r="E18" s="152">
        <f t="shared" si="0"/>
        <v>12.1</v>
      </c>
    </row>
    <row r="19" spans="1:5" s="73" customFormat="1" ht="15.75">
      <c r="A19" s="153">
        <v>13</v>
      </c>
      <c r="B19" s="161" t="s">
        <v>10</v>
      </c>
      <c r="C19" s="149">
        <v>15</v>
      </c>
      <c r="D19" s="151">
        <v>1523</v>
      </c>
      <c r="E19" s="152">
        <f t="shared" si="0"/>
        <v>22.8</v>
      </c>
    </row>
    <row r="20" spans="1:5" s="73" customFormat="1" ht="19.5" customHeight="1">
      <c r="A20" s="157">
        <v>14</v>
      </c>
      <c r="B20" s="161" t="s">
        <v>11</v>
      </c>
      <c r="C20" s="149">
        <v>4</v>
      </c>
      <c r="D20" s="151">
        <v>1523</v>
      </c>
      <c r="E20" s="152">
        <f t="shared" si="0"/>
        <v>6</v>
      </c>
    </row>
    <row r="21" spans="1:5" s="73" customFormat="1" ht="15.75">
      <c r="A21" s="153">
        <v>15</v>
      </c>
      <c r="B21" s="161" t="s">
        <v>12</v>
      </c>
      <c r="C21" s="149">
        <v>2</v>
      </c>
      <c r="D21" s="151">
        <v>1523</v>
      </c>
      <c r="E21" s="152">
        <f t="shared" si="0"/>
        <v>3</v>
      </c>
    </row>
    <row r="22" spans="1:5" s="162" customFormat="1" ht="15.75" customHeight="1">
      <c r="A22" s="157">
        <v>16</v>
      </c>
      <c r="B22" s="97" t="s">
        <v>13</v>
      </c>
      <c r="C22" s="149">
        <v>13</v>
      </c>
      <c r="D22" s="151">
        <v>1523</v>
      </c>
      <c r="E22" s="152">
        <f t="shared" si="0"/>
        <v>19.7</v>
      </c>
    </row>
    <row r="23" spans="1:5" s="89" customFormat="1" ht="19.5" customHeight="1">
      <c r="A23" s="153">
        <v>17</v>
      </c>
      <c r="B23" s="97" t="s">
        <v>14</v>
      </c>
      <c r="C23" s="164"/>
      <c r="D23" s="151">
        <v>1523</v>
      </c>
      <c r="E23" s="152">
        <f t="shared" si="0"/>
        <v>0</v>
      </c>
    </row>
    <row r="24" spans="1:5" s="73" customFormat="1" ht="15.75">
      <c r="A24" s="157">
        <v>18</v>
      </c>
      <c r="B24" s="161" t="s">
        <v>15</v>
      </c>
      <c r="C24" s="149"/>
      <c r="D24" s="151">
        <v>1523</v>
      </c>
      <c r="E24" s="152">
        <f t="shared" si="0"/>
        <v>0</v>
      </c>
    </row>
    <row r="25" spans="1:5" s="162" customFormat="1" ht="21" customHeight="1">
      <c r="A25" s="153">
        <v>19</v>
      </c>
      <c r="B25" s="97" t="s">
        <v>16</v>
      </c>
      <c r="C25" s="149"/>
      <c r="D25" s="151">
        <v>1523</v>
      </c>
      <c r="E25" s="152">
        <f t="shared" si="0"/>
        <v>0</v>
      </c>
    </row>
    <row r="26" spans="1:5" s="73" customFormat="1" ht="15.75">
      <c r="A26" s="157">
        <v>20</v>
      </c>
      <c r="B26" s="161" t="s">
        <v>17</v>
      </c>
      <c r="C26" s="149">
        <v>65</v>
      </c>
      <c r="D26" s="151">
        <v>1523</v>
      </c>
      <c r="E26" s="152">
        <f t="shared" si="0"/>
        <v>98.9</v>
      </c>
    </row>
    <row r="27" spans="1:5" s="73" customFormat="1" ht="15.75">
      <c r="A27" s="153">
        <v>21</v>
      </c>
      <c r="B27" s="161" t="s">
        <v>18</v>
      </c>
      <c r="C27" s="149">
        <v>63</v>
      </c>
      <c r="D27" s="151">
        <v>1523</v>
      </c>
      <c r="E27" s="152">
        <f t="shared" si="0"/>
        <v>95.9</v>
      </c>
    </row>
    <row r="28" spans="1:5" s="89" customFormat="1" ht="15" customHeight="1">
      <c r="A28" s="157">
        <v>22</v>
      </c>
      <c r="B28" s="97" t="s">
        <v>19</v>
      </c>
      <c r="C28" s="164">
        <v>7</v>
      </c>
      <c r="D28" s="151">
        <v>1523</v>
      </c>
      <c r="E28" s="152">
        <f t="shared" si="0"/>
        <v>10.6</v>
      </c>
    </row>
    <row r="29" spans="1:5" s="162" customFormat="1" ht="18.75" customHeight="1">
      <c r="A29" s="153">
        <v>23</v>
      </c>
      <c r="B29" s="97" t="s">
        <v>20</v>
      </c>
      <c r="C29" s="149"/>
      <c r="D29" s="151">
        <v>1523</v>
      </c>
      <c r="E29" s="152">
        <f t="shared" si="0"/>
        <v>0</v>
      </c>
    </row>
    <row r="30" spans="1:5" s="73" customFormat="1" ht="15.75">
      <c r="A30" s="157">
        <v>24</v>
      </c>
      <c r="B30" s="161" t="s">
        <v>21</v>
      </c>
      <c r="C30" s="149"/>
      <c r="D30" s="151">
        <v>1523</v>
      </c>
      <c r="E30" s="152">
        <f t="shared" si="0"/>
        <v>0</v>
      </c>
    </row>
    <row r="31" spans="1:5" s="73" customFormat="1" ht="15.75">
      <c r="A31" s="153">
        <v>25</v>
      </c>
      <c r="B31" s="161" t="s">
        <v>22</v>
      </c>
      <c r="C31" s="149"/>
      <c r="D31" s="151">
        <v>1523</v>
      </c>
      <c r="E31" s="152">
        <f t="shared" si="0"/>
        <v>0</v>
      </c>
    </row>
    <row r="32" spans="1:5" s="73" customFormat="1" ht="15.75">
      <c r="A32" s="157">
        <v>26</v>
      </c>
      <c r="B32" s="161" t="s">
        <v>23</v>
      </c>
      <c r="C32" s="149">
        <v>15</v>
      </c>
      <c r="D32" s="151">
        <v>1523</v>
      </c>
      <c r="E32" s="152">
        <f t="shared" si="0"/>
        <v>22.8</v>
      </c>
    </row>
    <row r="33" spans="1:5" s="73" customFormat="1" ht="19.5" customHeight="1">
      <c r="A33" s="153">
        <v>27</v>
      </c>
      <c r="B33" s="161" t="s">
        <v>24</v>
      </c>
      <c r="C33" s="149">
        <v>25</v>
      </c>
      <c r="D33" s="151">
        <v>1523</v>
      </c>
      <c r="E33" s="152">
        <f t="shared" si="0"/>
        <v>38</v>
      </c>
    </row>
    <row r="34" spans="1:5" s="73" customFormat="1" ht="18" customHeight="1">
      <c r="A34" s="157">
        <v>28</v>
      </c>
      <c r="B34" s="161" t="s">
        <v>25</v>
      </c>
      <c r="C34" s="149">
        <v>5</v>
      </c>
      <c r="D34" s="151">
        <v>1523</v>
      </c>
      <c r="E34" s="152">
        <f t="shared" si="0"/>
        <v>7.6</v>
      </c>
    </row>
    <row r="35" spans="1:5" s="89" customFormat="1" ht="18.75" customHeight="1">
      <c r="A35" s="153">
        <v>29</v>
      </c>
      <c r="B35" s="97" t="s">
        <v>26</v>
      </c>
      <c r="C35" s="164">
        <v>2</v>
      </c>
      <c r="D35" s="151">
        <v>1523</v>
      </c>
      <c r="E35" s="152">
        <f t="shared" si="0"/>
        <v>3</v>
      </c>
    </row>
    <row r="36" spans="1:5" s="73" customFormat="1" ht="24" customHeight="1">
      <c r="A36" s="157">
        <v>30</v>
      </c>
      <c r="B36" s="161" t="s">
        <v>27</v>
      </c>
      <c r="C36" s="164"/>
      <c r="D36" s="151">
        <v>1523</v>
      </c>
      <c r="E36" s="152">
        <f t="shared" si="0"/>
        <v>0</v>
      </c>
    </row>
    <row r="37" spans="1:5" s="73" customFormat="1" ht="15.75">
      <c r="A37" s="153">
        <v>31</v>
      </c>
      <c r="B37" s="161" t="s">
        <v>28</v>
      </c>
      <c r="C37" s="149"/>
      <c r="D37" s="151">
        <v>1523</v>
      </c>
      <c r="E37" s="152">
        <f t="shared" si="0"/>
        <v>0</v>
      </c>
    </row>
    <row r="38" spans="1:5" s="73" customFormat="1" ht="15.75">
      <c r="A38" s="157">
        <v>32</v>
      </c>
      <c r="B38" s="161" t="s">
        <v>29</v>
      </c>
      <c r="C38" s="149">
        <v>3</v>
      </c>
      <c r="D38" s="151">
        <v>1523</v>
      </c>
      <c r="E38" s="152">
        <f t="shared" si="0"/>
        <v>4.5</v>
      </c>
    </row>
    <row r="39" spans="1:5" s="73" customFormat="1" ht="15.75">
      <c r="A39" s="153">
        <v>33</v>
      </c>
      <c r="B39" s="161" t="s">
        <v>30</v>
      </c>
      <c r="C39" s="149"/>
      <c r="D39" s="151">
        <v>1523</v>
      </c>
      <c r="E39" s="152">
        <f t="shared" si="0"/>
        <v>0</v>
      </c>
    </row>
    <row r="40" spans="1:5" s="73" customFormat="1" ht="15.75">
      <c r="A40" s="157">
        <v>34</v>
      </c>
      <c r="B40" s="161" t="s">
        <v>31</v>
      </c>
      <c r="C40" s="149">
        <v>25</v>
      </c>
      <c r="D40" s="151">
        <v>1523</v>
      </c>
      <c r="E40" s="152">
        <f t="shared" si="0"/>
        <v>38</v>
      </c>
    </row>
    <row r="41" spans="1:5" s="73" customFormat="1" ht="22.5" customHeight="1">
      <c r="A41" s="153">
        <v>35</v>
      </c>
      <c r="B41" s="161" t="s">
        <v>32</v>
      </c>
      <c r="C41" s="149"/>
      <c r="D41" s="151">
        <v>1523</v>
      </c>
      <c r="E41" s="152">
        <f t="shared" si="0"/>
        <v>0</v>
      </c>
    </row>
    <row r="42" spans="1:5" s="73" customFormat="1" ht="21.75" customHeight="1">
      <c r="A42" s="157">
        <v>36</v>
      </c>
      <c r="B42" s="161" t="s">
        <v>33</v>
      </c>
      <c r="C42" s="149">
        <v>10</v>
      </c>
      <c r="D42" s="151">
        <v>1523</v>
      </c>
      <c r="E42" s="152">
        <f t="shared" si="0"/>
        <v>15.2</v>
      </c>
    </row>
    <row r="43" spans="1:5" s="162" customFormat="1" ht="21" customHeight="1">
      <c r="A43" s="153">
        <v>37</v>
      </c>
      <c r="B43" s="97" t="s">
        <v>34</v>
      </c>
      <c r="C43" s="149"/>
      <c r="D43" s="151">
        <v>1523</v>
      </c>
      <c r="E43" s="152">
        <f t="shared" si="0"/>
        <v>0</v>
      </c>
    </row>
    <row r="44" spans="1:5" s="162" customFormat="1" ht="15.75">
      <c r="A44" s="157">
        <v>38</v>
      </c>
      <c r="B44" s="97" t="s">
        <v>35</v>
      </c>
      <c r="C44" s="167"/>
      <c r="D44" s="151">
        <v>1523</v>
      </c>
      <c r="E44" s="152">
        <f t="shared" si="0"/>
        <v>0</v>
      </c>
    </row>
    <row r="45" spans="1:5" s="73" customFormat="1" ht="16.5" thickBot="1">
      <c r="A45" s="153">
        <v>39</v>
      </c>
      <c r="B45" s="169" t="s">
        <v>36</v>
      </c>
      <c r="C45" s="171"/>
      <c r="D45" s="151">
        <v>1523</v>
      </c>
      <c r="E45" s="152">
        <f t="shared" si="0"/>
        <v>0</v>
      </c>
    </row>
    <row r="46" spans="1:5" s="73" customFormat="1" ht="16.5" thickBot="1">
      <c r="A46" s="173"/>
      <c r="B46" s="174" t="s">
        <v>37</v>
      </c>
      <c r="C46" s="175">
        <f>SUM(C7:C45)</f>
        <v>729</v>
      </c>
      <c r="D46" s="177"/>
      <c r="E46" s="152">
        <f>SUM(E7:E45)</f>
        <v>1108.8</v>
      </c>
    </row>
    <row r="47" spans="1:3" s="73" customFormat="1" ht="57" customHeight="1">
      <c r="A47" s="107"/>
      <c r="B47" s="108" t="s">
        <v>68</v>
      </c>
      <c r="C47" s="186"/>
    </row>
    <row r="48" spans="1:3" s="73" customFormat="1" ht="15.75">
      <c r="A48" s="112"/>
      <c r="B48" s="113"/>
      <c r="C48" s="186"/>
    </row>
    <row r="49" spans="1:3" s="73" customFormat="1" ht="15.75">
      <c r="A49" s="112"/>
      <c r="B49" s="113"/>
      <c r="C49" s="186"/>
    </row>
    <row r="50" spans="1:2" s="73" customFormat="1" ht="15.75">
      <c r="A50" s="112"/>
      <c r="B50" s="113"/>
    </row>
    <row r="51" spans="1:2" s="73" customFormat="1" ht="15.75">
      <c r="A51" s="112"/>
      <c r="B51" s="113"/>
    </row>
    <row r="52" spans="1:2" s="73" customFormat="1" ht="15.75">
      <c r="A52" s="112"/>
      <c r="B52" s="115"/>
    </row>
    <row r="53" spans="1:2" s="73" customFormat="1" ht="15.75">
      <c r="A53" s="112"/>
      <c r="B53" s="115"/>
    </row>
    <row r="54" spans="1:2" s="73" customFormat="1" ht="16.5" customHeight="1">
      <c r="A54" s="112"/>
      <c r="B54" s="113"/>
    </row>
    <row r="55" spans="1:2" s="73" customFormat="1" ht="15.75">
      <c r="A55" s="112"/>
      <c r="B55" s="113"/>
    </row>
    <row r="56" spans="1:2" s="73" customFormat="1" ht="15.75">
      <c r="A56" s="112"/>
      <c r="B56" s="113"/>
    </row>
    <row r="57" spans="1:2" s="73" customFormat="1" ht="15.75">
      <c r="A57" s="112"/>
      <c r="B57" s="113"/>
    </row>
    <row r="58" spans="1:2" s="73" customFormat="1" ht="15.75">
      <c r="A58" s="112"/>
      <c r="B58" s="113"/>
    </row>
    <row r="59" spans="1:2" s="73" customFormat="1" ht="15.75">
      <c r="A59" s="112"/>
      <c r="B59" s="113"/>
    </row>
    <row r="60" spans="1:2" s="73" customFormat="1" ht="15.75">
      <c r="A60" s="112"/>
      <c r="B60" s="116"/>
    </row>
    <row r="61" spans="1:2" s="119" customFormat="1" ht="16.5" customHeight="1">
      <c r="A61" s="225"/>
      <c r="B61" s="225"/>
    </row>
    <row r="62" spans="1:2" ht="15.75">
      <c r="A62" s="112"/>
      <c r="B62" s="115"/>
    </row>
    <row r="63" spans="1:2" ht="15.75">
      <c r="A63" s="112"/>
      <c r="B63" s="115"/>
    </row>
    <row r="64" spans="1:2" ht="15.75">
      <c r="A64" s="112"/>
      <c r="B64" s="115"/>
    </row>
    <row r="65" spans="1:2" ht="15.75">
      <c r="A65" s="112"/>
      <c r="B65" s="115"/>
    </row>
    <row r="66" spans="1:2" ht="18" customHeight="1">
      <c r="A66" s="112"/>
      <c r="B66" s="115"/>
    </row>
    <row r="67" spans="1:2" ht="15.75">
      <c r="A67" s="112"/>
      <c r="B67" s="115"/>
    </row>
    <row r="68" spans="1:2" ht="15.75">
      <c r="A68" s="112"/>
      <c r="B68" s="115"/>
    </row>
    <row r="69" spans="1:2" ht="15.75">
      <c r="A69" s="112"/>
      <c r="B69" s="115"/>
    </row>
    <row r="70" spans="1:2" ht="15.75">
      <c r="A70" s="112"/>
      <c r="B70" s="115"/>
    </row>
    <row r="71" spans="1:2" ht="15.75">
      <c r="A71" s="112"/>
      <c r="B71" s="115"/>
    </row>
    <row r="72" spans="1:2" ht="15.75">
      <c r="A72" s="112"/>
      <c r="B72" s="113"/>
    </row>
    <row r="73" spans="1:2" ht="15.75">
      <c r="A73" s="112"/>
      <c r="B73" s="113"/>
    </row>
    <row r="74" spans="1:2" ht="15.75">
      <c r="A74" s="112"/>
      <c r="B74" s="113"/>
    </row>
    <row r="75" spans="1:2" ht="15.75">
      <c r="A75" s="112"/>
      <c r="B75" s="113"/>
    </row>
    <row r="76" spans="1:2" ht="15.75">
      <c r="A76" s="112"/>
      <c r="B76" s="113"/>
    </row>
    <row r="77" spans="1:2" ht="15.75">
      <c r="A77" s="112"/>
      <c r="B77" s="113"/>
    </row>
    <row r="78" spans="1:2" ht="15.75">
      <c r="A78" s="112"/>
      <c r="B78" s="113"/>
    </row>
    <row r="79" spans="1:2" ht="15.75">
      <c r="A79" s="112"/>
      <c r="B79" s="113"/>
    </row>
    <row r="80" spans="1:2" ht="15.75">
      <c r="A80" s="112"/>
      <c r="B80" s="113"/>
    </row>
    <row r="81" spans="1:2" ht="15.75">
      <c r="A81" s="112"/>
      <c r="B81" s="113"/>
    </row>
    <row r="82" spans="1:2" ht="15.75">
      <c r="A82" s="112"/>
      <c r="B82" s="113"/>
    </row>
    <row r="83" spans="1:2" ht="15.75">
      <c r="A83" s="112"/>
      <c r="B83" s="113"/>
    </row>
    <row r="84" spans="1:2" ht="15.75">
      <c r="A84" s="112"/>
      <c r="B84" s="113"/>
    </row>
    <row r="85" spans="1:2" ht="15.75">
      <c r="A85" s="112"/>
      <c r="B85" s="113"/>
    </row>
    <row r="86" spans="1:2" ht="15.75">
      <c r="A86" s="112"/>
      <c r="B86" s="113"/>
    </row>
    <row r="87" spans="1:2" ht="15.75">
      <c r="A87" s="112"/>
      <c r="B87" s="113"/>
    </row>
    <row r="88" spans="1:2" ht="15.75">
      <c r="A88" s="112"/>
      <c r="B88" s="113"/>
    </row>
    <row r="89" spans="1:2" ht="15.75">
      <c r="A89" s="112"/>
      <c r="B89" s="113"/>
    </row>
    <row r="90" spans="1:2" ht="15.75">
      <c r="A90" s="112"/>
      <c r="B90" s="113"/>
    </row>
    <row r="91" spans="1:2" ht="15.75">
      <c r="A91" s="112"/>
      <c r="B91" s="113"/>
    </row>
    <row r="92" spans="1:2" ht="15.75">
      <c r="A92" s="112"/>
      <c r="B92" s="113"/>
    </row>
    <row r="93" spans="1:2" ht="15.75">
      <c r="A93" s="112"/>
      <c r="B93" s="113"/>
    </row>
    <row r="94" spans="1:2" ht="15.75">
      <c r="A94" s="112"/>
      <c r="B94" s="113"/>
    </row>
    <row r="95" spans="1:2" ht="15.75">
      <c r="A95" s="112"/>
      <c r="B95" s="113"/>
    </row>
    <row r="96" spans="1:2" ht="15.75">
      <c r="A96" s="112"/>
      <c r="B96" s="113"/>
    </row>
    <row r="97" spans="1:2" ht="15.75">
      <c r="A97" s="112"/>
      <c r="B97" s="113"/>
    </row>
    <row r="98" spans="1:2" ht="15.75">
      <c r="A98" s="112"/>
      <c r="B98" s="113"/>
    </row>
    <row r="99" spans="1:2" ht="15.75">
      <c r="A99" s="112"/>
      <c r="B99" s="113"/>
    </row>
    <row r="100" spans="1:2" ht="15.75">
      <c r="A100" s="112"/>
      <c r="B100" s="113"/>
    </row>
    <row r="101" spans="1:2" ht="15.75">
      <c r="A101" s="112"/>
      <c r="B101" s="113"/>
    </row>
    <row r="102" spans="1:2" ht="15.75">
      <c r="A102" s="112"/>
      <c r="B102" s="113"/>
    </row>
    <row r="103" spans="1:2" ht="15.75">
      <c r="A103" s="112"/>
      <c r="B103" s="113"/>
    </row>
    <row r="104" spans="1:2" ht="15.75">
      <c r="A104" s="112"/>
      <c r="B104" s="113"/>
    </row>
    <row r="105" spans="1:2" ht="15.75">
      <c r="A105" s="112"/>
      <c r="B105" s="113"/>
    </row>
    <row r="106" spans="1:2" ht="15.75">
      <c r="A106" s="123"/>
      <c r="B106" s="124"/>
    </row>
    <row r="107" spans="1:2" ht="18.75">
      <c r="A107" s="125"/>
      <c r="B107" s="125"/>
    </row>
    <row r="108" spans="1:2" ht="12.75">
      <c r="A108" s="123"/>
      <c r="B108" s="123"/>
    </row>
  </sheetData>
  <sheetProtection/>
  <mergeCells count="9">
    <mergeCell ref="D3:D6"/>
    <mergeCell ref="E3:E6"/>
    <mergeCell ref="B5:B6"/>
    <mergeCell ref="C5:C6"/>
    <mergeCell ref="A61:B61"/>
    <mergeCell ref="A1:B1"/>
    <mergeCell ref="B3:B4"/>
    <mergeCell ref="A3:A6"/>
    <mergeCell ref="C3:C4"/>
  </mergeCells>
  <printOptions horizontalCentered="1"/>
  <pageMargins left="0" right="0" top="0.5905511811023623" bottom="0" header="0" footer="0"/>
  <pageSetup horizontalDpi="600" verticalDpi="600" orientation="portrait" paperSize="9" scale="71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08"/>
  <sheetViews>
    <sheetView view="pageBreakPreview" zoomScale="71" zoomScaleNormal="74" zoomScaleSheetLayoutView="71" zoomScalePageLayoutView="0" workbookViewId="0" topLeftCell="A1">
      <selection activeCell="Q21" sqref="Q21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31.7109375" style="19" customWidth="1"/>
    <col min="4" max="4" width="25.00390625" style="19" customWidth="1"/>
    <col min="5" max="5" width="24.28125" style="19" customWidth="1"/>
    <col min="6" max="16384" width="9.140625" style="19" customWidth="1"/>
  </cols>
  <sheetData>
    <row r="1" spans="1:2" s="5" customFormat="1" ht="18.75">
      <c r="A1" s="286"/>
      <c r="B1" s="286"/>
    </row>
    <row r="2" spans="1:5" s="5" customFormat="1" ht="15.75">
      <c r="A2" s="1"/>
      <c r="B2" s="1"/>
      <c r="E2" s="5" t="s">
        <v>86</v>
      </c>
    </row>
    <row r="3" spans="1:5" s="5" customFormat="1" ht="51.75" customHeight="1">
      <c r="A3" s="283" t="s">
        <v>38</v>
      </c>
      <c r="B3" s="241" t="s">
        <v>72</v>
      </c>
      <c r="C3" s="280" t="s">
        <v>85</v>
      </c>
      <c r="D3" s="242" t="s">
        <v>75</v>
      </c>
      <c r="E3" s="242" t="s">
        <v>81</v>
      </c>
    </row>
    <row r="4" spans="1:5" s="5" customFormat="1" ht="50.25" customHeight="1">
      <c r="A4" s="284"/>
      <c r="B4" s="241"/>
      <c r="C4" s="281"/>
      <c r="D4" s="242"/>
      <c r="E4" s="242"/>
    </row>
    <row r="5" spans="1:5" s="5" customFormat="1" ht="65.25" customHeight="1">
      <c r="A5" s="284"/>
      <c r="B5" s="241" t="s">
        <v>78</v>
      </c>
      <c r="C5" s="282"/>
      <c r="D5" s="242"/>
      <c r="E5" s="242"/>
    </row>
    <row r="6" spans="1:5" s="5" customFormat="1" ht="64.5" customHeight="1">
      <c r="A6" s="285"/>
      <c r="B6" s="241"/>
      <c r="C6" s="57" t="s">
        <v>47</v>
      </c>
      <c r="D6" s="242"/>
      <c r="E6" s="242"/>
    </row>
    <row r="7" spans="1:5" s="5" customFormat="1" ht="15.75">
      <c r="A7" s="24">
        <v>1</v>
      </c>
      <c r="B7" s="25" t="s">
        <v>0</v>
      </c>
      <c r="C7" s="26">
        <v>407</v>
      </c>
      <c r="D7" s="51">
        <v>187</v>
      </c>
      <c r="E7" s="56">
        <f>ROUNDDOWN(C7*D7/1000,1)</f>
        <v>76.1</v>
      </c>
    </row>
    <row r="8" spans="1:5" s="5" customFormat="1" ht="15.75">
      <c r="A8" s="27">
        <v>1</v>
      </c>
      <c r="B8" s="25" t="s">
        <v>59</v>
      </c>
      <c r="C8" s="26">
        <v>368</v>
      </c>
      <c r="D8" s="51">
        <v>187</v>
      </c>
      <c r="E8" s="56">
        <f aca="true" t="shared" si="0" ref="E8:E45">ROUNDDOWN(C8*D8/1000,1)</f>
        <v>68.8</v>
      </c>
    </row>
    <row r="9" spans="1:5" s="5" customFormat="1" ht="15.75">
      <c r="A9" s="27">
        <v>3</v>
      </c>
      <c r="B9" s="25" t="s">
        <v>1</v>
      </c>
      <c r="C9" s="26">
        <v>310</v>
      </c>
      <c r="D9" s="51">
        <v>187</v>
      </c>
      <c r="E9" s="56">
        <f t="shared" si="0"/>
        <v>57.9</v>
      </c>
    </row>
    <row r="10" spans="1:5" s="5" customFormat="1" ht="15.75">
      <c r="A10" s="27">
        <v>4</v>
      </c>
      <c r="B10" s="25" t="s">
        <v>2</v>
      </c>
      <c r="C10" s="26">
        <v>224</v>
      </c>
      <c r="D10" s="51">
        <v>187</v>
      </c>
      <c r="E10" s="56">
        <f t="shared" si="0"/>
        <v>41.8</v>
      </c>
    </row>
    <row r="11" spans="1:5" s="5" customFormat="1" ht="15.75">
      <c r="A11" s="27">
        <v>5</v>
      </c>
      <c r="B11" s="25" t="s">
        <v>58</v>
      </c>
      <c r="C11" s="26">
        <v>20</v>
      </c>
      <c r="D11" s="51">
        <v>187</v>
      </c>
      <c r="E11" s="56">
        <f t="shared" si="0"/>
        <v>3.7</v>
      </c>
    </row>
    <row r="12" spans="1:5" s="5" customFormat="1" ht="15.75">
      <c r="A12" s="27">
        <v>6</v>
      </c>
      <c r="B12" s="25" t="s">
        <v>3</v>
      </c>
      <c r="C12" s="26">
        <v>52</v>
      </c>
      <c r="D12" s="51">
        <v>187</v>
      </c>
      <c r="E12" s="56">
        <f t="shared" si="0"/>
        <v>9.7</v>
      </c>
    </row>
    <row r="13" spans="1:5" s="5" customFormat="1" ht="15.75" customHeight="1">
      <c r="A13" s="27">
        <v>7</v>
      </c>
      <c r="B13" s="25" t="s">
        <v>4</v>
      </c>
      <c r="C13" s="26">
        <v>831</v>
      </c>
      <c r="D13" s="51">
        <v>187</v>
      </c>
      <c r="E13" s="56">
        <f t="shared" si="0"/>
        <v>155.3</v>
      </c>
    </row>
    <row r="14" spans="1:5" s="30" customFormat="1" ht="15.75">
      <c r="A14" s="28">
        <v>8</v>
      </c>
      <c r="B14" s="29" t="s">
        <v>5</v>
      </c>
      <c r="C14" s="26">
        <v>165</v>
      </c>
      <c r="D14" s="51">
        <v>187</v>
      </c>
      <c r="E14" s="56">
        <f t="shared" si="0"/>
        <v>30.8</v>
      </c>
    </row>
    <row r="15" spans="1:5" s="5" customFormat="1" ht="15.75">
      <c r="A15" s="27">
        <v>9</v>
      </c>
      <c r="B15" s="25" t="s">
        <v>6</v>
      </c>
      <c r="C15" s="26">
        <v>37</v>
      </c>
      <c r="D15" s="51">
        <v>187</v>
      </c>
      <c r="E15" s="56">
        <f t="shared" si="0"/>
        <v>6.9</v>
      </c>
    </row>
    <row r="16" spans="1:5" s="5" customFormat="1" ht="15.75">
      <c r="A16" s="28">
        <v>10</v>
      </c>
      <c r="B16" s="31" t="s">
        <v>7</v>
      </c>
      <c r="C16" s="26">
        <v>183</v>
      </c>
      <c r="D16" s="51">
        <v>187</v>
      </c>
      <c r="E16" s="56">
        <f t="shared" si="0"/>
        <v>34.2</v>
      </c>
    </row>
    <row r="17" spans="1:5" s="5" customFormat="1" ht="15.75">
      <c r="A17" s="27">
        <v>11</v>
      </c>
      <c r="B17" s="31" t="s">
        <v>8</v>
      </c>
      <c r="C17" s="26">
        <v>98</v>
      </c>
      <c r="D17" s="51">
        <v>187</v>
      </c>
      <c r="E17" s="56">
        <f t="shared" si="0"/>
        <v>18.3</v>
      </c>
    </row>
    <row r="18" spans="1:5" s="5" customFormat="1" ht="15.75">
      <c r="A18" s="28">
        <v>12</v>
      </c>
      <c r="B18" s="31" t="s">
        <v>9</v>
      </c>
      <c r="C18" s="26">
        <v>234</v>
      </c>
      <c r="D18" s="51">
        <v>187</v>
      </c>
      <c r="E18" s="56">
        <f t="shared" si="0"/>
        <v>43.7</v>
      </c>
    </row>
    <row r="19" spans="1:5" s="5" customFormat="1" ht="15.75">
      <c r="A19" s="27">
        <v>13</v>
      </c>
      <c r="B19" s="31" t="s">
        <v>10</v>
      </c>
      <c r="C19" s="26">
        <v>633</v>
      </c>
      <c r="D19" s="51">
        <v>187</v>
      </c>
      <c r="E19" s="56">
        <f t="shared" si="0"/>
        <v>118.3</v>
      </c>
    </row>
    <row r="20" spans="1:5" s="5" customFormat="1" ht="19.5" customHeight="1">
      <c r="A20" s="28">
        <v>14</v>
      </c>
      <c r="B20" s="31" t="s">
        <v>11</v>
      </c>
      <c r="C20" s="26">
        <v>68</v>
      </c>
      <c r="D20" s="51">
        <v>187</v>
      </c>
      <c r="E20" s="56">
        <f t="shared" si="0"/>
        <v>12.7</v>
      </c>
    </row>
    <row r="21" spans="1:5" s="5" customFormat="1" ht="15.75">
      <c r="A21" s="27">
        <v>15</v>
      </c>
      <c r="B21" s="31" t="s">
        <v>12</v>
      </c>
      <c r="C21" s="26">
        <v>180</v>
      </c>
      <c r="D21" s="51">
        <v>187</v>
      </c>
      <c r="E21" s="56">
        <f t="shared" si="0"/>
        <v>33.6</v>
      </c>
    </row>
    <row r="22" spans="1:5" s="34" customFormat="1" ht="25.5" customHeight="1">
      <c r="A22" s="28">
        <v>16</v>
      </c>
      <c r="B22" s="33" t="s">
        <v>13</v>
      </c>
      <c r="C22" s="26">
        <v>157</v>
      </c>
      <c r="D22" s="51">
        <v>187</v>
      </c>
      <c r="E22" s="56">
        <f t="shared" si="0"/>
        <v>29.3</v>
      </c>
    </row>
    <row r="23" spans="1:5" s="36" customFormat="1" ht="19.5" customHeight="1">
      <c r="A23" s="27">
        <v>17</v>
      </c>
      <c r="B23" s="33" t="s">
        <v>14</v>
      </c>
      <c r="C23" s="35">
        <v>27</v>
      </c>
      <c r="D23" s="51">
        <v>187</v>
      </c>
      <c r="E23" s="56">
        <f t="shared" si="0"/>
        <v>5</v>
      </c>
    </row>
    <row r="24" spans="1:5" s="5" customFormat="1" ht="15.75">
      <c r="A24" s="28">
        <v>18</v>
      </c>
      <c r="B24" s="31" t="s">
        <v>15</v>
      </c>
      <c r="C24" s="26">
        <v>70</v>
      </c>
      <c r="D24" s="51">
        <v>187</v>
      </c>
      <c r="E24" s="56">
        <f t="shared" si="0"/>
        <v>13</v>
      </c>
    </row>
    <row r="25" spans="1:5" s="34" customFormat="1" ht="21" customHeight="1">
      <c r="A25" s="27">
        <v>19</v>
      </c>
      <c r="B25" s="33" t="s">
        <v>16</v>
      </c>
      <c r="C25" s="26">
        <v>245</v>
      </c>
      <c r="D25" s="51">
        <v>187</v>
      </c>
      <c r="E25" s="56">
        <f t="shared" si="0"/>
        <v>45.8</v>
      </c>
    </row>
    <row r="26" spans="1:5" s="5" customFormat="1" ht="15.75">
      <c r="A26" s="28">
        <v>20</v>
      </c>
      <c r="B26" s="31" t="s">
        <v>17</v>
      </c>
      <c r="C26" s="26">
        <v>180</v>
      </c>
      <c r="D26" s="51">
        <v>187</v>
      </c>
      <c r="E26" s="56">
        <f t="shared" si="0"/>
        <v>33.6</v>
      </c>
    </row>
    <row r="27" spans="1:5" s="5" customFormat="1" ht="15.75">
      <c r="A27" s="27">
        <v>21</v>
      </c>
      <c r="B27" s="31" t="s">
        <v>18</v>
      </c>
      <c r="C27" s="26">
        <v>63</v>
      </c>
      <c r="D27" s="51">
        <v>187</v>
      </c>
      <c r="E27" s="56">
        <f t="shared" si="0"/>
        <v>11.7</v>
      </c>
    </row>
    <row r="28" spans="1:5" s="36" customFormat="1" ht="15" customHeight="1">
      <c r="A28" s="28">
        <v>22</v>
      </c>
      <c r="B28" s="33" t="s">
        <v>19</v>
      </c>
      <c r="C28" s="35">
        <v>260</v>
      </c>
      <c r="D28" s="51">
        <v>187</v>
      </c>
      <c r="E28" s="56">
        <f t="shared" si="0"/>
        <v>48.6</v>
      </c>
    </row>
    <row r="29" spans="1:5" s="34" customFormat="1" ht="18.75" customHeight="1">
      <c r="A29" s="27">
        <v>23</v>
      </c>
      <c r="B29" s="33" t="s">
        <v>20</v>
      </c>
      <c r="C29" s="26">
        <v>22</v>
      </c>
      <c r="D29" s="51">
        <v>187</v>
      </c>
      <c r="E29" s="56">
        <f t="shared" si="0"/>
        <v>4.1</v>
      </c>
    </row>
    <row r="30" spans="1:5" s="5" customFormat="1" ht="15.75">
      <c r="A30" s="28">
        <v>24</v>
      </c>
      <c r="B30" s="31" t="s">
        <v>21</v>
      </c>
      <c r="C30" s="26">
        <v>39</v>
      </c>
      <c r="D30" s="51">
        <v>187</v>
      </c>
      <c r="E30" s="56">
        <f t="shared" si="0"/>
        <v>7.2</v>
      </c>
    </row>
    <row r="31" spans="1:5" s="5" customFormat="1" ht="15.75">
      <c r="A31" s="27">
        <v>25</v>
      </c>
      <c r="B31" s="31" t="s">
        <v>22</v>
      </c>
      <c r="C31" s="26">
        <v>40</v>
      </c>
      <c r="D31" s="51">
        <v>187</v>
      </c>
      <c r="E31" s="56">
        <f t="shared" si="0"/>
        <v>7.4</v>
      </c>
    </row>
    <row r="32" spans="1:5" s="5" customFormat="1" ht="15.75">
      <c r="A32" s="28">
        <v>26</v>
      </c>
      <c r="B32" s="31" t="s">
        <v>23</v>
      </c>
      <c r="C32" s="26">
        <v>112</v>
      </c>
      <c r="D32" s="51">
        <v>187</v>
      </c>
      <c r="E32" s="56">
        <f t="shared" si="0"/>
        <v>20.9</v>
      </c>
    </row>
    <row r="33" spans="1:5" s="5" customFormat="1" ht="19.5" customHeight="1">
      <c r="A33" s="27">
        <v>27</v>
      </c>
      <c r="B33" s="31" t="s">
        <v>24</v>
      </c>
      <c r="C33" s="26">
        <v>113</v>
      </c>
      <c r="D33" s="51">
        <v>187</v>
      </c>
      <c r="E33" s="56">
        <f t="shared" si="0"/>
        <v>21.1</v>
      </c>
    </row>
    <row r="34" spans="1:5" s="5" customFormat="1" ht="18" customHeight="1">
      <c r="A34" s="28">
        <v>28</v>
      </c>
      <c r="B34" s="31" t="s">
        <v>25</v>
      </c>
      <c r="C34" s="26">
        <v>53</v>
      </c>
      <c r="D34" s="51">
        <v>187</v>
      </c>
      <c r="E34" s="56">
        <f t="shared" si="0"/>
        <v>9.9</v>
      </c>
    </row>
    <row r="35" spans="1:5" s="36" customFormat="1" ht="18.75" customHeight="1">
      <c r="A35" s="27">
        <v>29</v>
      </c>
      <c r="B35" s="33" t="s">
        <v>26</v>
      </c>
      <c r="C35" s="35">
        <v>40</v>
      </c>
      <c r="D35" s="51">
        <v>187</v>
      </c>
      <c r="E35" s="56">
        <f t="shared" si="0"/>
        <v>7.4</v>
      </c>
    </row>
    <row r="36" spans="1:5" s="5" customFormat="1" ht="24" customHeight="1">
      <c r="A36" s="28">
        <v>30</v>
      </c>
      <c r="B36" s="31" t="s">
        <v>27</v>
      </c>
      <c r="C36" s="26">
        <v>43</v>
      </c>
      <c r="D36" s="51">
        <v>187</v>
      </c>
      <c r="E36" s="56">
        <f t="shared" si="0"/>
        <v>8</v>
      </c>
    </row>
    <row r="37" spans="1:5" s="5" customFormat="1" ht="15.75">
      <c r="A37" s="27">
        <v>31</v>
      </c>
      <c r="B37" s="31" t="s">
        <v>28</v>
      </c>
      <c r="C37" s="26">
        <v>108</v>
      </c>
      <c r="D37" s="51">
        <v>187</v>
      </c>
      <c r="E37" s="56">
        <f t="shared" si="0"/>
        <v>20.1</v>
      </c>
    </row>
    <row r="38" spans="1:5" s="5" customFormat="1" ht="15.75">
      <c r="A38" s="28">
        <v>32</v>
      </c>
      <c r="B38" s="31" t="s">
        <v>29</v>
      </c>
      <c r="C38" s="26">
        <v>70</v>
      </c>
      <c r="D38" s="51">
        <v>187</v>
      </c>
      <c r="E38" s="56">
        <f t="shared" si="0"/>
        <v>13</v>
      </c>
    </row>
    <row r="39" spans="1:5" s="5" customFormat="1" ht="15.75">
      <c r="A39" s="27">
        <v>33</v>
      </c>
      <c r="B39" s="31" t="s">
        <v>30</v>
      </c>
      <c r="C39" s="26">
        <v>40</v>
      </c>
      <c r="D39" s="51">
        <v>187</v>
      </c>
      <c r="E39" s="56">
        <f t="shared" si="0"/>
        <v>7.4</v>
      </c>
    </row>
    <row r="40" spans="1:5" s="5" customFormat="1" ht="15.75">
      <c r="A40" s="28">
        <v>34</v>
      </c>
      <c r="B40" s="31" t="s">
        <v>31</v>
      </c>
      <c r="C40" s="26">
        <v>118</v>
      </c>
      <c r="D40" s="51">
        <v>187</v>
      </c>
      <c r="E40" s="56">
        <f t="shared" si="0"/>
        <v>22</v>
      </c>
    </row>
    <row r="41" spans="1:5" s="5" customFormat="1" ht="22.5" customHeight="1">
      <c r="A41" s="27">
        <v>35</v>
      </c>
      <c r="B41" s="31" t="s">
        <v>32</v>
      </c>
      <c r="C41" s="26">
        <v>7</v>
      </c>
      <c r="D41" s="51">
        <v>187</v>
      </c>
      <c r="E41" s="56">
        <f t="shared" si="0"/>
        <v>1.3</v>
      </c>
    </row>
    <row r="42" spans="1:5" s="5" customFormat="1" ht="21.75" customHeight="1">
      <c r="A42" s="28">
        <v>36</v>
      </c>
      <c r="B42" s="31" t="s">
        <v>33</v>
      </c>
      <c r="C42" s="26">
        <v>180</v>
      </c>
      <c r="D42" s="51">
        <v>187</v>
      </c>
      <c r="E42" s="56">
        <f t="shared" si="0"/>
        <v>33.6</v>
      </c>
    </row>
    <row r="43" spans="1:5" s="34" customFormat="1" ht="21" customHeight="1">
      <c r="A43" s="27">
        <v>37</v>
      </c>
      <c r="B43" s="33" t="s">
        <v>34</v>
      </c>
      <c r="C43" s="26">
        <v>85</v>
      </c>
      <c r="D43" s="51">
        <v>187</v>
      </c>
      <c r="E43" s="56">
        <f t="shared" si="0"/>
        <v>15.8</v>
      </c>
    </row>
    <row r="44" spans="1:5" s="34" customFormat="1" ht="15.75">
      <c r="A44" s="28">
        <v>38</v>
      </c>
      <c r="B44" s="33" t="s">
        <v>35</v>
      </c>
      <c r="C44" s="37">
        <v>45</v>
      </c>
      <c r="D44" s="51">
        <v>187</v>
      </c>
      <c r="E44" s="56">
        <f t="shared" si="0"/>
        <v>8.4</v>
      </c>
    </row>
    <row r="45" spans="1:5" s="5" customFormat="1" ht="16.5" thickBot="1">
      <c r="A45" s="27">
        <v>39</v>
      </c>
      <c r="B45" s="38" t="s">
        <v>36</v>
      </c>
      <c r="C45" s="63">
        <v>28</v>
      </c>
      <c r="D45" s="51">
        <v>187</v>
      </c>
      <c r="E45" s="56">
        <f t="shared" si="0"/>
        <v>5.2</v>
      </c>
    </row>
    <row r="46" spans="1:5" s="5" customFormat="1" ht="16.5" thickBot="1">
      <c r="A46" s="6"/>
      <c r="B46" s="7" t="s">
        <v>37</v>
      </c>
      <c r="C46" s="8">
        <f>SUM(C7:C45)</f>
        <v>5955</v>
      </c>
      <c r="D46" s="67"/>
      <c r="E46" s="69">
        <f>SUM(E7:E45)</f>
        <v>1111.6</v>
      </c>
    </row>
    <row r="47" spans="1:5" s="5" customFormat="1" ht="18" customHeight="1">
      <c r="A47" s="9"/>
      <c r="B47" s="10"/>
      <c r="C47" s="52">
        <f>SUM(C7:C14)</f>
        <v>2377</v>
      </c>
      <c r="D47" s="55">
        <f>C47/8</f>
        <v>297.125</v>
      </c>
      <c r="E47" s="50"/>
    </row>
    <row r="48" spans="1:4" s="5" customFormat="1" ht="15.75">
      <c r="A48" s="12"/>
      <c r="B48" s="54" t="s">
        <v>62</v>
      </c>
      <c r="D48" s="52"/>
    </row>
    <row r="49" spans="1:4" s="5" customFormat="1" ht="15.75">
      <c r="A49" s="12"/>
      <c r="B49" s="13" t="s">
        <v>63</v>
      </c>
      <c r="C49" s="53">
        <f>C46-C47</f>
        <v>3578</v>
      </c>
      <c r="D49" s="55">
        <f>C49/31</f>
        <v>115.41935483870968</v>
      </c>
    </row>
    <row r="50" spans="1:2" s="5" customFormat="1" ht="15.75">
      <c r="A50" s="12"/>
      <c r="B50" s="13"/>
    </row>
    <row r="51" spans="1:2" s="5" customFormat="1" ht="15.75">
      <c r="A51" s="12"/>
      <c r="B51" s="13"/>
    </row>
    <row r="52" spans="1:2" s="5" customFormat="1" ht="15.75">
      <c r="A52" s="12"/>
      <c r="B52" s="15"/>
    </row>
    <row r="53" spans="1:2" s="5" customFormat="1" ht="15.75">
      <c r="A53" s="12"/>
      <c r="B53" s="15"/>
    </row>
    <row r="54" spans="1:2" s="5" customFormat="1" ht="16.5" customHeight="1">
      <c r="A54" s="12"/>
      <c r="B54" s="13"/>
    </row>
    <row r="55" spans="1:2" s="5" customFormat="1" ht="15.75">
      <c r="A55" s="12"/>
      <c r="B55" s="13"/>
    </row>
    <row r="56" spans="1:2" s="5" customFormat="1" ht="15.75">
      <c r="A56" s="12"/>
      <c r="B56" s="13"/>
    </row>
    <row r="57" spans="1:2" s="5" customFormat="1" ht="15.75">
      <c r="A57" s="12"/>
      <c r="B57" s="13"/>
    </row>
    <row r="58" spans="1:2" s="5" customFormat="1" ht="15.75">
      <c r="A58" s="12"/>
      <c r="B58" s="13"/>
    </row>
    <row r="59" spans="1:2" s="5" customFormat="1" ht="15.75">
      <c r="A59" s="12"/>
      <c r="B59" s="13"/>
    </row>
    <row r="60" spans="1:2" s="5" customFormat="1" ht="15.75">
      <c r="A60" s="12"/>
      <c r="B60" s="16"/>
    </row>
    <row r="61" spans="1:2" s="18" customFormat="1" ht="16.5" customHeight="1">
      <c r="A61" s="228"/>
      <c r="B61" s="228"/>
    </row>
    <row r="62" spans="1:2" ht="15.75">
      <c r="A62" s="12"/>
      <c r="B62" s="15"/>
    </row>
    <row r="63" spans="1:2" ht="15.75">
      <c r="A63" s="12"/>
      <c r="B63" s="15"/>
    </row>
    <row r="64" spans="1:2" ht="15.75">
      <c r="A64" s="12"/>
      <c r="B64" s="15"/>
    </row>
    <row r="65" spans="1:2" ht="15.75">
      <c r="A65" s="12"/>
      <c r="B65" s="15"/>
    </row>
    <row r="66" spans="1:2" ht="18" customHeight="1">
      <c r="A66" s="12"/>
      <c r="B66" s="15"/>
    </row>
    <row r="67" spans="1:2" ht="15.75">
      <c r="A67" s="12"/>
      <c r="B67" s="15"/>
    </row>
    <row r="68" spans="1:2" ht="15.75">
      <c r="A68" s="12"/>
      <c r="B68" s="15"/>
    </row>
    <row r="69" spans="1:2" ht="15.75">
      <c r="A69" s="12"/>
      <c r="B69" s="15"/>
    </row>
    <row r="70" spans="1:2" ht="15.75">
      <c r="A70" s="12"/>
      <c r="B70" s="15"/>
    </row>
    <row r="71" spans="1:2" ht="15.75">
      <c r="A71" s="12"/>
      <c r="B71" s="15"/>
    </row>
    <row r="72" spans="1:2" ht="15.75">
      <c r="A72" s="12"/>
      <c r="B72" s="13"/>
    </row>
    <row r="73" spans="1:2" ht="15.75">
      <c r="A73" s="12"/>
      <c r="B73" s="13"/>
    </row>
    <row r="74" spans="1:2" ht="15.75">
      <c r="A74" s="12"/>
      <c r="B74" s="13"/>
    </row>
    <row r="75" spans="1:2" ht="15.75">
      <c r="A75" s="12"/>
      <c r="B75" s="13"/>
    </row>
    <row r="76" spans="1:2" ht="15.75">
      <c r="A76" s="12"/>
      <c r="B76" s="13"/>
    </row>
    <row r="77" spans="1:2" ht="15.75">
      <c r="A77" s="12"/>
      <c r="B77" s="13"/>
    </row>
    <row r="78" spans="1:2" ht="15.75">
      <c r="A78" s="12"/>
      <c r="B78" s="13"/>
    </row>
    <row r="79" spans="1:2" ht="15.75">
      <c r="A79" s="12"/>
      <c r="B79" s="13"/>
    </row>
    <row r="80" spans="1:2" ht="15.75">
      <c r="A80" s="12"/>
      <c r="B80" s="13"/>
    </row>
    <row r="81" spans="1:2" ht="15.75">
      <c r="A81" s="12"/>
      <c r="B81" s="13"/>
    </row>
    <row r="82" spans="1:2" ht="15.75">
      <c r="A82" s="12"/>
      <c r="B82" s="13"/>
    </row>
    <row r="83" spans="1:2" ht="15.75">
      <c r="A83" s="12"/>
      <c r="B83" s="13"/>
    </row>
    <row r="84" spans="1:2" ht="15.75">
      <c r="A84" s="12"/>
      <c r="B84" s="13"/>
    </row>
    <row r="85" spans="1:2" ht="15.75">
      <c r="A85" s="12"/>
      <c r="B85" s="13"/>
    </row>
    <row r="86" spans="1:2" ht="15.75">
      <c r="A86" s="12"/>
      <c r="B86" s="13"/>
    </row>
    <row r="87" spans="1:2" ht="15.75">
      <c r="A87" s="12"/>
      <c r="B87" s="13"/>
    </row>
    <row r="88" spans="1:2" ht="15.75">
      <c r="A88" s="12"/>
      <c r="B88" s="13"/>
    </row>
    <row r="89" spans="1:2" ht="15.75">
      <c r="A89" s="12"/>
      <c r="B89" s="13"/>
    </row>
    <row r="90" spans="1:2" ht="15.75">
      <c r="A90" s="12"/>
      <c r="B90" s="13"/>
    </row>
    <row r="91" spans="1:2" ht="15.75">
      <c r="A91" s="12"/>
      <c r="B91" s="13"/>
    </row>
    <row r="92" spans="1:2" ht="15.75">
      <c r="A92" s="12"/>
      <c r="B92" s="13"/>
    </row>
    <row r="93" spans="1:2" ht="15.75">
      <c r="A93" s="12"/>
      <c r="B93" s="13"/>
    </row>
    <row r="94" spans="1:2" ht="15.75">
      <c r="A94" s="12"/>
      <c r="B94" s="13"/>
    </row>
    <row r="95" spans="1:2" ht="15.75">
      <c r="A95" s="12"/>
      <c r="B95" s="13"/>
    </row>
    <row r="96" spans="1:2" ht="15.75">
      <c r="A96" s="12"/>
      <c r="B96" s="13"/>
    </row>
    <row r="97" spans="1:2" ht="15.75">
      <c r="A97" s="12"/>
      <c r="B97" s="13"/>
    </row>
    <row r="98" spans="1:2" ht="15.75">
      <c r="A98" s="12"/>
      <c r="B98" s="13"/>
    </row>
    <row r="99" spans="1:2" ht="15.75">
      <c r="A99" s="12"/>
      <c r="B99" s="13"/>
    </row>
    <row r="100" spans="1:2" ht="15.75">
      <c r="A100" s="12"/>
      <c r="B100" s="13"/>
    </row>
    <row r="101" spans="1:2" ht="15.75">
      <c r="A101" s="12"/>
      <c r="B101" s="13"/>
    </row>
    <row r="102" spans="1:2" ht="15.75">
      <c r="A102" s="12"/>
      <c r="B102" s="13"/>
    </row>
    <row r="103" spans="1:2" ht="15.75">
      <c r="A103" s="12"/>
      <c r="B103" s="13"/>
    </row>
    <row r="104" spans="1:2" ht="15.75">
      <c r="A104" s="12"/>
      <c r="B104" s="13"/>
    </row>
    <row r="105" spans="1:2" ht="15.75">
      <c r="A105" s="12"/>
      <c r="B105" s="13"/>
    </row>
    <row r="106" spans="1:2" ht="15.75">
      <c r="A106" s="20"/>
      <c r="B106" s="21"/>
    </row>
    <row r="107" spans="1:2" ht="18.75">
      <c r="A107" s="22"/>
      <c r="B107" s="22"/>
    </row>
    <row r="108" spans="1:2" ht="12.75">
      <c r="A108" s="20"/>
      <c r="B108" s="20"/>
    </row>
  </sheetData>
  <sheetProtection/>
  <mergeCells count="8">
    <mergeCell ref="E3:E6"/>
    <mergeCell ref="C3:C5"/>
    <mergeCell ref="A3:A6"/>
    <mergeCell ref="B5:B6"/>
    <mergeCell ref="A61:B61"/>
    <mergeCell ref="A1:B1"/>
    <mergeCell ref="B3:B4"/>
    <mergeCell ref="D3:D6"/>
  </mergeCells>
  <printOptions horizontalCentered="1"/>
  <pageMargins left="0" right="0" top="0.5905511811023623" bottom="0" header="0" footer="0"/>
  <pageSetup horizontalDpi="600" verticalDpi="600" orientation="portrait" paperSize="9" scale="71" r:id="rId1"/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08"/>
  <sheetViews>
    <sheetView tabSelected="1" view="pageBreakPreview" zoomScale="60" zoomScaleNormal="79" zoomScalePageLayoutView="0" workbookViewId="0" topLeftCell="A4">
      <selection activeCell="E45" sqref="E45"/>
    </sheetView>
  </sheetViews>
  <sheetFormatPr defaultColWidth="9.140625" defaultRowHeight="12.75"/>
  <cols>
    <col min="1" max="1" width="9.00390625" style="127" customWidth="1"/>
    <col min="2" max="2" width="36.140625" style="127" customWidth="1"/>
    <col min="3" max="3" width="35.421875" style="121" customWidth="1"/>
    <col min="4" max="4" width="41.140625" style="121" customWidth="1"/>
    <col min="5" max="5" width="19.421875" style="121" customWidth="1"/>
    <col min="6" max="6" width="16.421875" style="121" customWidth="1"/>
    <col min="7" max="16384" width="9.140625" style="121" customWidth="1"/>
  </cols>
  <sheetData>
    <row r="1" spans="1:2" s="73" customFormat="1" ht="18.75">
      <c r="A1" s="273"/>
      <c r="B1" s="273"/>
    </row>
    <row r="2" spans="1:6" s="73" customFormat="1" ht="15.75">
      <c r="A2" s="75"/>
      <c r="B2" s="75"/>
      <c r="E2" s="287" t="s">
        <v>87</v>
      </c>
      <c r="F2" s="287"/>
    </row>
    <row r="3" spans="1:6" s="73" customFormat="1" ht="51.75" customHeight="1">
      <c r="A3" s="277" t="s">
        <v>38</v>
      </c>
      <c r="B3" s="224" t="s">
        <v>72</v>
      </c>
      <c r="C3" s="224" t="s">
        <v>64</v>
      </c>
      <c r="D3" s="224"/>
      <c r="E3" s="207" t="s">
        <v>75</v>
      </c>
      <c r="F3" s="207" t="s">
        <v>81</v>
      </c>
    </row>
    <row r="4" spans="1:6" s="73" customFormat="1" ht="102.75" customHeight="1">
      <c r="A4" s="278"/>
      <c r="B4" s="224"/>
      <c r="C4" s="288" t="s">
        <v>65</v>
      </c>
      <c r="D4" s="289"/>
      <c r="E4" s="207"/>
      <c r="F4" s="207"/>
    </row>
    <row r="5" spans="1:6" s="73" customFormat="1" ht="65.25" customHeight="1">
      <c r="A5" s="278"/>
      <c r="B5" s="224" t="s">
        <v>78</v>
      </c>
      <c r="C5" s="275" t="s">
        <v>66</v>
      </c>
      <c r="D5" s="275" t="s">
        <v>67</v>
      </c>
      <c r="E5" s="207"/>
      <c r="F5" s="207"/>
    </row>
    <row r="6" spans="1:6" s="73" customFormat="1" ht="64.5" customHeight="1">
      <c r="A6" s="279"/>
      <c r="B6" s="224"/>
      <c r="C6" s="276"/>
      <c r="D6" s="276"/>
      <c r="E6" s="207"/>
      <c r="F6" s="207"/>
    </row>
    <row r="7" spans="1:6" s="73" customFormat="1" ht="15.75">
      <c r="A7" s="144">
        <v>1</v>
      </c>
      <c r="B7" s="145" t="s">
        <v>0</v>
      </c>
      <c r="C7" s="149">
        <v>37</v>
      </c>
      <c r="D7" s="149">
        <v>407</v>
      </c>
      <c r="E7" s="187">
        <v>801</v>
      </c>
      <c r="F7" s="188">
        <f>ROUND(C7*E7/1000,1)</f>
        <v>29.6</v>
      </c>
    </row>
    <row r="8" spans="1:6" s="73" customFormat="1" ht="15.75">
      <c r="A8" s="153">
        <v>1</v>
      </c>
      <c r="B8" s="145" t="s">
        <v>59</v>
      </c>
      <c r="C8" s="149">
        <v>38</v>
      </c>
      <c r="D8" s="167">
        <v>733</v>
      </c>
      <c r="E8" s="187">
        <v>801</v>
      </c>
      <c r="F8" s="188">
        <f aca="true" t="shared" si="0" ref="F8:F45">ROUND(C8*E8/1000,1)</f>
        <v>30.4</v>
      </c>
    </row>
    <row r="9" spans="1:6" s="73" customFormat="1" ht="15.75">
      <c r="A9" s="153">
        <v>3</v>
      </c>
      <c r="B9" s="145" t="s">
        <v>1</v>
      </c>
      <c r="C9" s="149">
        <v>30</v>
      </c>
      <c r="D9" s="149">
        <v>630</v>
      </c>
      <c r="E9" s="187">
        <v>801</v>
      </c>
      <c r="F9" s="188">
        <f t="shared" si="0"/>
        <v>24</v>
      </c>
    </row>
    <row r="10" spans="1:6" s="73" customFormat="1" ht="15.75">
      <c r="A10" s="153">
        <v>4</v>
      </c>
      <c r="B10" s="145" t="s">
        <v>2</v>
      </c>
      <c r="C10" s="149">
        <v>57</v>
      </c>
      <c r="D10" s="149">
        <v>446</v>
      </c>
      <c r="E10" s="187">
        <v>801</v>
      </c>
      <c r="F10" s="188">
        <f t="shared" si="0"/>
        <v>45.7</v>
      </c>
    </row>
    <row r="11" spans="1:6" s="73" customFormat="1" ht="15.75">
      <c r="A11" s="153">
        <v>5</v>
      </c>
      <c r="B11" s="145" t="s">
        <v>58</v>
      </c>
      <c r="C11" s="150">
        <v>25</v>
      </c>
      <c r="D11" s="149">
        <v>150</v>
      </c>
      <c r="E11" s="187">
        <v>801</v>
      </c>
      <c r="F11" s="188">
        <f t="shared" si="0"/>
        <v>20</v>
      </c>
    </row>
    <row r="12" spans="1:6" s="73" customFormat="1" ht="15.75">
      <c r="A12" s="153">
        <v>6</v>
      </c>
      <c r="B12" s="145" t="s">
        <v>3</v>
      </c>
      <c r="C12" s="149">
        <v>170</v>
      </c>
      <c r="D12" s="149">
        <v>703</v>
      </c>
      <c r="E12" s="187">
        <v>801</v>
      </c>
      <c r="F12" s="188">
        <f t="shared" si="0"/>
        <v>136.2</v>
      </c>
    </row>
    <row r="13" spans="1:6" s="73" customFormat="1" ht="15.75" customHeight="1">
      <c r="A13" s="153">
        <v>7</v>
      </c>
      <c r="B13" s="145" t="s">
        <v>4</v>
      </c>
      <c r="C13" s="149">
        <v>45</v>
      </c>
      <c r="D13" s="149">
        <v>700</v>
      </c>
      <c r="E13" s="187">
        <v>801</v>
      </c>
      <c r="F13" s="188">
        <f t="shared" si="0"/>
        <v>36</v>
      </c>
    </row>
    <row r="14" spans="1:6" s="159" customFormat="1" ht="15.75">
      <c r="A14" s="157">
        <v>8</v>
      </c>
      <c r="B14" s="158" t="s">
        <v>5</v>
      </c>
      <c r="C14" s="149">
        <v>15</v>
      </c>
      <c r="D14" s="149">
        <v>361</v>
      </c>
      <c r="E14" s="187">
        <v>801</v>
      </c>
      <c r="F14" s="188">
        <f t="shared" si="0"/>
        <v>12</v>
      </c>
    </row>
    <row r="15" spans="1:6" s="73" customFormat="1" ht="15.75">
      <c r="A15" s="153">
        <v>9</v>
      </c>
      <c r="B15" s="145" t="s">
        <v>6</v>
      </c>
      <c r="C15" s="149">
        <v>15</v>
      </c>
      <c r="D15" s="149">
        <v>37</v>
      </c>
      <c r="E15" s="187">
        <v>801</v>
      </c>
      <c r="F15" s="188">
        <f t="shared" si="0"/>
        <v>12</v>
      </c>
    </row>
    <row r="16" spans="1:6" s="73" customFormat="1" ht="15.75">
      <c r="A16" s="157">
        <v>10</v>
      </c>
      <c r="B16" s="161" t="s">
        <v>7</v>
      </c>
      <c r="C16" s="149">
        <v>38</v>
      </c>
      <c r="D16" s="149">
        <v>162</v>
      </c>
      <c r="E16" s="187">
        <v>801</v>
      </c>
      <c r="F16" s="188">
        <f t="shared" si="0"/>
        <v>30.4</v>
      </c>
    </row>
    <row r="17" spans="1:6" s="73" customFormat="1" ht="15.75">
      <c r="A17" s="153">
        <v>11</v>
      </c>
      <c r="B17" s="161" t="s">
        <v>8</v>
      </c>
      <c r="C17" s="149">
        <v>35</v>
      </c>
      <c r="D17" s="149">
        <v>195</v>
      </c>
      <c r="E17" s="187">
        <v>801</v>
      </c>
      <c r="F17" s="188">
        <f t="shared" si="0"/>
        <v>28</v>
      </c>
    </row>
    <row r="18" spans="1:6" s="73" customFormat="1" ht="15.75">
      <c r="A18" s="157">
        <v>12</v>
      </c>
      <c r="B18" s="161" t="s">
        <v>9</v>
      </c>
      <c r="C18" s="149">
        <v>32</v>
      </c>
      <c r="D18" s="149">
        <v>225</v>
      </c>
      <c r="E18" s="187">
        <v>801</v>
      </c>
      <c r="F18" s="188">
        <f t="shared" si="0"/>
        <v>25.6</v>
      </c>
    </row>
    <row r="19" spans="1:6" s="73" customFormat="1" ht="15.75">
      <c r="A19" s="153">
        <v>13</v>
      </c>
      <c r="B19" s="161" t="s">
        <v>10</v>
      </c>
      <c r="C19" s="149">
        <v>30</v>
      </c>
      <c r="D19" s="149">
        <v>350</v>
      </c>
      <c r="E19" s="187">
        <v>801</v>
      </c>
      <c r="F19" s="188">
        <f t="shared" si="0"/>
        <v>24</v>
      </c>
    </row>
    <row r="20" spans="1:6" s="73" customFormat="1" ht="19.5" customHeight="1">
      <c r="A20" s="157">
        <v>14</v>
      </c>
      <c r="B20" s="161" t="s">
        <v>11</v>
      </c>
      <c r="C20" s="149">
        <v>39</v>
      </c>
      <c r="D20" s="149">
        <v>68</v>
      </c>
      <c r="E20" s="187">
        <v>801</v>
      </c>
      <c r="F20" s="188">
        <f t="shared" si="0"/>
        <v>31.2</v>
      </c>
    </row>
    <row r="21" spans="1:6" s="73" customFormat="1" ht="15.75">
      <c r="A21" s="153">
        <v>15</v>
      </c>
      <c r="B21" s="161" t="s">
        <v>12</v>
      </c>
      <c r="C21" s="149">
        <v>30</v>
      </c>
      <c r="D21" s="149">
        <v>450</v>
      </c>
      <c r="E21" s="187">
        <v>801</v>
      </c>
      <c r="F21" s="188">
        <f t="shared" si="0"/>
        <v>24</v>
      </c>
    </row>
    <row r="22" spans="1:6" s="162" customFormat="1" ht="15.75" customHeight="1">
      <c r="A22" s="157">
        <v>16</v>
      </c>
      <c r="B22" s="97" t="s">
        <v>13</v>
      </c>
      <c r="C22" s="149">
        <v>30</v>
      </c>
      <c r="D22" s="149">
        <v>150</v>
      </c>
      <c r="E22" s="187">
        <v>801</v>
      </c>
      <c r="F22" s="188">
        <f t="shared" si="0"/>
        <v>24</v>
      </c>
    </row>
    <row r="23" spans="1:6" s="89" customFormat="1" ht="19.5" customHeight="1">
      <c r="A23" s="153">
        <v>17</v>
      </c>
      <c r="B23" s="97" t="s">
        <v>14</v>
      </c>
      <c r="C23" s="164">
        <v>20</v>
      </c>
      <c r="D23" s="164">
        <v>33</v>
      </c>
      <c r="E23" s="187">
        <v>801</v>
      </c>
      <c r="F23" s="188">
        <f t="shared" si="0"/>
        <v>16</v>
      </c>
    </row>
    <row r="24" spans="1:6" s="73" customFormat="1" ht="15.75">
      <c r="A24" s="157">
        <v>18</v>
      </c>
      <c r="B24" s="161" t="s">
        <v>15</v>
      </c>
      <c r="C24" s="149">
        <v>30</v>
      </c>
      <c r="D24" s="149">
        <v>70</v>
      </c>
      <c r="E24" s="187">
        <v>801</v>
      </c>
      <c r="F24" s="188">
        <f t="shared" si="0"/>
        <v>24</v>
      </c>
    </row>
    <row r="25" spans="1:6" s="162" customFormat="1" ht="21" customHeight="1">
      <c r="A25" s="153">
        <v>19</v>
      </c>
      <c r="B25" s="97" t="s">
        <v>16</v>
      </c>
      <c r="C25" s="149">
        <v>30</v>
      </c>
      <c r="D25" s="149">
        <v>350</v>
      </c>
      <c r="E25" s="187">
        <v>801</v>
      </c>
      <c r="F25" s="188">
        <f t="shared" si="0"/>
        <v>24</v>
      </c>
    </row>
    <row r="26" spans="1:6" s="73" customFormat="1" ht="15.75">
      <c r="A26" s="157">
        <v>20</v>
      </c>
      <c r="B26" s="161" t="s">
        <v>17</v>
      </c>
      <c r="C26" s="149">
        <v>125</v>
      </c>
      <c r="D26" s="149">
        <v>415</v>
      </c>
      <c r="E26" s="187">
        <v>801</v>
      </c>
      <c r="F26" s="188">
        <f t="shared" si="0"/>
        <v>100.1</v>
      </c>
    </row>
    <row r="27" spans="1:6" s="73" customFormat="1" ht="15.75">
      <c r="A27" s="153">
        <v>21</v>
      </c>
      <c r="B27" s="161" t="s">
        <v>18</v>
      </c>
      <c r="C27" s="149">
        <v>25</v>
      </c>
      <c r="D27" s="149">
        <v>63</v>
      </c>
      <c r="E27" s="187">
        <v>801</v>
      </c>
      <c r="F27" s="188">
        <f t="shared" si="0"/>
        <v>20</v>
      </c>
    </row>
    <row r="28" spans="1:6" s="89" customFormat="1" ht="15" customHeight="1">
      <c r="A28" s="157">
        <v>22</v>
      </c>
      <c r="B28" s="97" t="s">
        <v>19</v>
      </c>
      <c r="C28" s="164">
        <v>30</v>
      </c>
      <c r="D28" s="164">
        <v>200</v>
      </c>
      <c r="E28" s="187">
        <v>801</v>
      </c>
      <c r="F28" s="188">
        <f t="shared" si="0"/>
        <v>24</v>
      </c>
    </row>
    <row r="29" spans="1:6" s="162" customFormat="1" ht="18.75" customHeight="1">
      <c r="A29" s="153">
        <v>23</v>
      </c>
      <c r="B29" s="97" t="s">
        <v>20</v>
      </c>
      <c r="C29" s="149">
        <v>24</v>
      </c>
      <c r="D29" s="149">
        <v>64</v>
      </c>
      <c r="E29" s="187">
        <v>801</v>
      </c>
      <c r="F29" s="188">
        <f t="shared" si="0"/>
        <v>19.2</v>
      </c>
    </row>
    <row r="30" spans="1:6" s="73" customFormat="1" ht="15.75">
      <c r="A30" s="157">
        <v>24</v>
      </c>
      <c r="B30" s="161" t="s">
        <v>21</v>
      </c>
      <c r="C30" s="149">
        <v>15</v>
      </c>
      <c r="D30" s="149">
        <v>39</v>
      </c>
      <c r="E30" s="187">
        <v>801</v>
      </c>
      <c r="F30" s="188">
        <f t="shared" si="0"/>
        <v>12</v>
      </c>
    </row>
    <row r="31" spans="1:6" s="73" customFormat="1" ht="15.75">
      <c r="A31" s="153">
        <v>25</v>
      </c>
      <c r="B31" s="161" t="s">
        <v>22</v>
      </c>
      <c r="C31" s="149">
        <v>15</v>
      </c>
      <c r="D31" s="149">
        <v>40</v>
      </c>
      <c r="E31" s="187">
        <v>801</v>
      </c>
      <c r="F31" s="188">
        <f t="shared" si="0"/>
        <v>12</v>
      </c>
    </row>
    <row r="32" spans="1:6" s="73" customFormat="1" ht="15.75">
      <c r="A32" s="157">
        <v>26</v>
      </c>
      <c r="B32" s="161" t="s">
        <v>23</v>
      </c>
      <c r="C32" s="149">
        <v>40</v>
      </c>
      <c r="D32" s="149">
        <v>110</v>
      </c>
      <c r="E32" s="187">
        <v>801</v>
      </c>
      <c r="F32" s="188">
        <f t="shared" si="0"/>
        <v>32</v>
      </c>
    </row>
    <row r="33" spans="1:6" s="73" customFormat="1" ht="19.5" customHeight="1">
      <c r="A33" s="153">
        <v>27</v>
      </c>
      <c r="B33" s="161" t="s">
        <v>24</v>
      </c>
      <c r="C33" s="149">
        <v>15</v>
      </c>
      <c r="D33" s="149">
        <v>102</v>
      </c>
      <c r="E33" s="187">
        <v>801</v>
      </c>
      <c r="F33" s="188">
        <f t="shared" si="0"/>
        <v>12</v>
      </c>
    </row>
    <row r="34" spans="1:6" s="73" customFormat="1" ht="18" customHeight="1">
      <c r="A34" s="157">
        <v>28</v>
      </c>
      <c r="B34" s="161" t="s">
        <v>25</v>
      </c>
      <c r="C34" s="149">
        <v>15</v>
      </c>
      <c r="D34" s="149">
        <v>53</v>
      </c>
      <c r="E34" s="187">
        <v>801</v>
      </c>
      <c r="F34" s="188">
        <f t="shared" si="0"/>
        <v>12</v>
      </c>
    </row>
    <row r="35" spans="1:6" s="89" customFormat="1" ht="18.75" customHeight="1">
      <c r="A35" s="153">
        <v>29</v>
      </c>
      <c r="B35" s="97" t="s">
        <v>26</v>
      </c>
      <c r="C35" s="164">
        <v>15</v>
      </c>
      <c r="D35" s="164">
        <v>86</v>
      </c>
      <c r="E35" s="187">
        <v>801</v>
      </c>
      <c r="F35" s="188">
        <f t="shared" si="0"/>
        <v>12</v>
      </c>
    </row>
    <row r="36" spans="1:6" s="73" customFormat="1" ht="24" customHeight="1">
      <c r="A36" s="157">
        <v>30</v>
      </c>
      <c r="B36" s="161" t="s">
        <v>27</v>
      </c>
      <c r="C36" s="149">
        <v>15</v>
      </c>
      <c r="D36" s="149">
        <v>43</v>
      </c>
      <c r="E36" s="187">
        <v>801</v>
      </c>
      <c r="F36" s="188">
        <f t="shared" si="0"/>
        <v>12</v>
      </c>
    </row>
    <row r="37" spans="1:6" s="73" customFormat="1" ht="15.75">
      <c r="A37" s="153">
        <v>31</v>
      </c>
      <c r="B37" s="161" t="s">
        <v>28</v>
      </c>
      <c r="C37" s="149">
        <v>55</v>
      </c>
      <c r="D37" s="149">
        <v>108</v>
      </c>
      <c r="E37" s="187">
        <v>801</v>
      </c>
      <c r="F37" s="188">
        <f t="shared" si="0"/>
        <v>44.1</v>
      </c>
    </row>
    <row r="38" spans="1:6" s="73" customFormat="1" ht="15.75">
      <c r="A38" s="157">
        <v>32</v>
      </c>
      <c r="B38" s="161" t="s">
        <v>29</v>
      </c>
      <c r="C38" s="149">
        <v>61</v>
      </c>
      <c r="D38" s="149">
        <v>70</v>
      </c>
      <c r="E38" s="187">
        <v>801</v>
      </c>
      <c r="F38" s="188">
        <f t="shared" si="0"/>
        <v>48.9</v>
      </c>
    </row>
    <row r="39" spans="1:6" s="73" customFormat="1" ht="15.75">
      <c r="A39" s="153">
        <v>33</v>
      </c>
      <c r="B39" s="161" t="s">
        <v>30</v>
      </c>
      <c r="C39" s="149">
        <v>15</v>
      </c>
      <c r="D39" s="149">
        <v>40</v>
      </c>
      <c r="E39" s="187">
        <v>801</v>
      </c>
      <c r="F39" s="188">
        <f t="shared" si="0"/>
        <v>12</v>
      </c>
    </row>
    <row r="40" spans="1:6" s="73" customFormat="1" ht="15.75">
      <c r="A40" s="157">
        <v>34</v>
      </c>
      <c r="B40" s="161" t="s">
        <v>31</v>
      </c>
      <c r="C40" s="149">
        <v>17</v>
      </c>
      <c r="D40" s="149">
        <v>185</v>
      </c>
      <c r="E40" s="187">
        <v>801</v>
      </c>
      <c r="F40" s="188">
        <f t="shared" si="0"/>
        <v>13.6</v>
      </c>
    </row>
    <row r="41" spans="1:6" s="73" customFormat="1" ht="22.5" customHeight="1">
      <c r="A41" s="153">
        <v>35</v>
      </c>
      <c r="B41" s="161" t="s">
        <v>32</v>
      </c>
      <c r="C41" s="149">
        <v>15</v>
      </c>
      <c r="D41" s="149">
        <v>231</v>
      </c>
      <c r="E41" s="187">
        <v>801</v>
      </c>
      <c r="F41" s="188">
        <f t="shared" si="0"/>
        <v>12</v>
      </c>
    </row>
    <row r="42" spans="1:6" s="73" customFormat="1" ht="21.75" customHeight="1">
      <c r="A42" s="157">
        <v>36</v>
      </c>
      <c r="B42" s="161" t="s">
        <v>33</v>
      </c>
      <c r="C42" s="149">
        <v>48</v>
      </c>
      <c r="D42" s="149">
        <v>180</v>
      </c>
      <c r="E42" s="187">
        <v>801</v>
      </c>
      <c r="F42" s="188">
        <f t="shared" si="0"/>
        <v>38.4</v>
      </c>
    </row>
    <row r="43" spans="1:6" s="162" customFormat="1" ht="21" customHeight="1">
      <c r="A43" s="153">
        <v>37</v>
      </c>
      <c r="B43" s="97" t="s">
        <v>34</v>
      </c>
      <c r="C43" s="149">
        <v>30</v>
      </c>
      <c r="D43" s="149">
        <v>60</v>
      </c>
      <c r="E43" s="187">
        <v>801</v>
      </c>
      <c r="F43" s="188">
        <f t="shared" si="0"/>
        <v>24</v>
      </c>
    </row>
    <row r="44" spans="1:6" s="162" customFormat="1" ht="15.75">
      <c r="A44" s="157">
        <v>38</v>
      </c>
      <c r="B44" s="97" t="s">
        <v>35</v>
      </c>
      <c r="C44" s="167">
        <v>35</v>
      </c>
      <c r="D44" s="167">
        <v>45</v>
      </c>
      <c r="E44" s="187">
        <v>801</v>
      </c>
      <c r="F44" s="188">
        <f t="shared" si="0"/>
        <v>28</v>
      </c>
    </row>
    <row r="45" spans="1:6" s="73" customFormat="1" ht="16.5" thickBot="1">
      <c r="A45" s="153">
        <v>39</v>
      </c>
      <c r="B45" s="169" t="s">
        <v>36</v>
      </c>
      <c r="C45" s="171">
        <v>38</v>
      </c>
      <c r="D45" s="171">
        <v>59</v>
      </c>
      <c r="E45" s="187">
        <v>801</v>
      </c>
      <c r="F45" s="188">
        <f t="shared" si="0"/>
        <v>30.4</v>
      </c>
    </row>
    <row r="46" spans="1:6" s="73" customFormat="1" ht="16.5" thickBot="1">
      <c r="A46" s="173"/>
      <c r="B46" s="174" t="s">
        <v>37</v>
      </c>
      <c r="C46" s="175">
        <f>SUM(C7:C45)</f>
        <v>1394</v>
      </c>
      <c r="D46" s="175">
        <f>SUM(D7:D45)</f>
        <v>8413</v>
      </c>
      <c r="E46" s="189"/>
      <c r="F46" s="190">
        <f>SUM(F7:F45)</f>
        <v>1115.8000000000002</v>
      </c>
    </row>
    <row r="47" spans="1:2" s="73" customFormat="1" ht="18" customHeight="1">
      <c r="A47" s="107"/>
      <c r="B47" s="108"/>
    </row>
    <row r="48" spans="1:2" s="73" customFormat="1" ht="15.75">
      <c r="A48" s="112"/>
      <c r="B48" s="113"/>
    </row>
    <row r="49" spans="1:2" s="73" customFormat="1" ht="15.75">
      <c r="A49" s="112"/>
      <c r="B49" s="113"/>
    </row>
    <row r="50" spans="1:2" s="73" customFormat="1" ht="15.75">
      <c r="A50" s="112"/>
      <c r="B50" s="113"/>
    </row>
    <row r="51" spans="1:2" s="73" customFormat="1" ht="15.75">
      <c r="A51" s="112"/>
      <c r="B51" s="113"/>
    </row>
    <row r="52" spans="1:2" s="73" customFormat="1" ht="15.75">
      <c r="A52" s="112"/>
      <c r="B52" s="115"/>
    </row>
    <row r="53" spans="1:2" s="73" customFormat="1" ht="15.75">
      <c r="A53" s="112"/>
      <c r="B53" s="115"/>
    </row>
    <row r="54" spans="1:2" s="73" customFormat="1" ht="16.5" customHeight="1">
      <c r="A54" s="112"/>
      <c r="B54" s="113"/>
    </row>
    <row r="55" spans="1:2" s="73" customFormat="1" ht="15.75">
      <c r="A55" s="112"/>
      <c r="B55" s="113"/>
    </row>
    <row r="56" spans="1:2" s="73" customFormat="1" ht="15.75">
      <c r="A56" s="112"/>
      <c r="B56" s="113"/>
    </row>
    <row r="57" spans="1:2" s="73" customFormat="1" ht="15.75">
      <c r="A57" s="112"/>
      <c r="B57" s="113"/>
    </row>
    <row r="58" spans="1:2" s="73" customFormat="1" ht="15.75">
      <c r="A58" s="112"/>
      <c r="B58" s="113"/>
    </row>
    <row r="59" spans="1:2" s="73" customFormat="1" ht="15.75">
      <c r="A59" s="112"/>
      <c r="B59" s="113"/>
    </row>
    <row r="60" spans="1:2" s="73" customFormat="1" ht="15.75">
      <c r="A60" s="112"/>
      <c r="B60" s="116"/>
    </row>
    <row r="61" spans="1:2" s="119" customFormat="1" ht="16.5" customHeight="1">
      <c r="A61" s="225"/>
      <c r="B61" s="225"/>
    </row>
    <row r="62" spans="1:2" ht="15.75">
      <c r="A62" s="112"/>
      <c r="B62" s="115"/>
    </row>
    <row r="63" spans="1:2" ht="15.75">
      <c r="A63" s="112"/>
      <c r="B63" s="115"/>
    </row>
    <row r="64" spans="1:2" ht="15.75">
      <c r="A64" s="112"/>
      <c r="B64" s="115"/>
    </row>
    <row r="65" spans="1:2" ht="15.75">
      <c r="A65" s="112"/>
      <c r="B65" s="115"/>
    </row>
    <row r="66" spans="1:2" ht="18" customHeight="1">
      <c r="A66" s="112"/>
      <c r="B66" s="115"/>
    </row>
    <row r="67" spans="1:2" ht="15.75">
      <c r="A67" s="112"/>
      <c r="B67" s="115"/>
    </row>
    <row r="68" spans="1:2" ht="15.75">
      <c r="A68" s="112"/>
      <c r="B68" s="115"/>
    </row>
    <row r="69" spans="1:2" ht="15.75">
      <c r="A69" s="112"/>
      <c r="B69" s="115"/>
    </row>
    <row r="70" spans="1:2" ht="15.75">
      <c r="A70" s="112"/>
      <c r="B70" s="115"/>
    </row>
    <row r="71" spans="1:2" ht="15.75">
      <c r="A71" s="112"/>
      <c r="B71" s="115"/>
    </row>
    <row r="72" spans="1:2" ht="15.75">
      <c r="A72" s="112"/>
      <c r="B72" s="113"/>
    </row>
    <row r="73" spans="1:2" ht="15.75">
      <c r="A73" s="112"/>
      <c r="B73" s="113"/>
    </row>
    <row r="74" spans="1:2" ht="15.75">
      <c r="A74" s="112"/>
      <c r="B74" s="113"/>
    </row>
    <row r="75" spans="1:2" ht="15.75">
      <c r="A75" s="112"/>
      <c r="B75" s="113"/>
    </row>
    <row r="76" spans="1:2" ht="15.75">
      <c r="A76" s="112"/>
      <c r="B76" s="113"/>
    </row>
    <row r="77" spans="1:2" ht="15.75">
      <c r="A77" s="112"/>
      <c r="B77" s="113"/>
    </row>
    <row r="78" spans="1:2" ht="15.75">
      <c r="A78" s="112"/>
      <c r="B78" s="113"/>
    </row>
    <row r="79" spans="1:2" ht="15.75">
      <c r="A79" s="112"/>
      <c r="B79" s="113"/>
    </row>
    <row r="80" spans="1:2" ht="15.75">
      <c r="A80" s="112"/>
      <c r="B80" s="113"/>
    </row>
    <row r="81" spans="1:2" ht="15.75">
      <c r="A81" s="112"/>
      <c r="B81" s="113"/>
    </row>
    <row r="82" spans="1:2" ht="15.75">
      <c r="A82" s="112"/>
      <c r="B82" s="113"/>
    </row>
    <row r="83" spans="1:2" ht="15.75">
      <c r="A83" s="112"/>
      <c r="B83" s="113"/>
    </row>
    <row r="84" spans="1:2" ht="15.75">
      <c r="A84" s="112"/>
      <c r="B84" s="113"/>
    </row>
    <row r="85" spans="1:2" ht="15.75">
      <c r="A85" s="112"/>
      <c r="B85" s="113"/>
    </row>
    <row r="86" spans="1:2" ht="15.75">
      <c r="A86" s="112"/>
      <c r="B86" s="113"/>
    </row>
    <row r="87" spans="1:2" ht="15.75">
      <c r="A87" s="112"/>
      <c r="B87" s="113"/>
    </row>
    <row r="88" spans="1:2" ht="15.75">
      <c r="A88" s="112"/>
      <c r="B88" s="113"/>
    </row>
    <row r="89" spans="1:2" ht="15.75">
      <c r="A89" s="112"/>
      <c r="B89" s="113"/>
    </row>
    <row r="90" spans="1:2" ht="15.75">
      <c r="A90" s="112"/>
      <c r="B90" s="113"/>
    </row>
    <row r="91" spans="1:2" ht="15.75">
      <c r="A91" s="112"/>
      <c r="B91" s="113"/>
    </row>
    <row r="92" spans="1:2" ht="15.75">
      <c r="A92" s="112"/>
      <c r="B92" s="113"/>
    </row>
    <row r="93" spans="1:2" ht="15.75">
      <c r="A93" s="112"/>
      <c r="B93" s="113"/>
    </row>
    <row r="94" spans="1:2" ht="15.75">
      <c r="A94" s="112"/>
      <c r="B94" s="113"/>
    </row>
    <row r="95" spans="1:2" ht="15.75">
      <c r="A95" s="112"/>
      <c r="B95" s="113"/>
    </row>
    <row r="96" spans="1:2" ht="15.75">
      <c r="A96" s="112"/>
      <c r="B96" s="113"/>
    </row>
    <row r="97" spans="1:2" ht="15.75">
      <c r="A97" s="112"/>
      <c r="B97" s="113"/>
    </row>
    <row r="98" spans="1:2" ht="15.75">
      <c r="A98" s="112"/>
      <c r="B98" s="113"/>
    </row>
    <row r="99" spans="1:2" ht="15.75">
      <c r="A99" s="112"/>
      <c r="B99" s="113"/>
    </row>
    <row r="100" spans="1:2" ht="15.75">
      <c r="A100" s="112"/>
      <c r="B100" s="113"/>
    </row>
    <row r="101" spans="1:2" ht="15.75">
      <c r="A101" s="112"/>
      <c r="B101" s="113"/>
    </row>
    <row r="102" spans="1:2" ht="15.75">
      <c r="A102" s="112"/>
      <c r="B102" s="113"/>
    </row>
    <row r="103" spans="1:2" ht="15.75">
      <c r="A103" s="112"/>
      <c r="B103" s="113"/>
    </row>
    <row r="104" spans="1:2" ht="15.75">
      <c r="A104" s="112"/>
      <c r="B104" s="113"/>
    </row>
    <row r="105" spans="1:2" ht="15.75">
      <c r="A105" s="112"/>
      <c r="B105" s="113"/>
    </row>
    <row r="106" spans="1:2" ht="15.75">
      <c r="A106" s="123"/>
      <c r="B106" s="124"/>
    </row>
    <row r="107" spans="1:2" ht="18.75">
      <c r="A107" s="125"/>
      <c r="B107" s="125"/>
    </row>
    <row r="108" spans="1:2" ht="12.75">
      <c r="A108" s="123"/>
      <c r="B108" s="123"/>
    </row>
  </sheetData>
  <sheetProtection/>
  <mergeCells count="12">
    <mergeCell ref="A61:B61"/>
    <mergeCell ref="A1:B1"/>
    <mergeCell ref="B3:B4"/>
    <mergeCell ref="C3:D3"/>
    <mergeCell ref="C4:D4"/>
    <mergeCell ref="E2:F2"/>
    <mergeCell ref="A3:A6"/>
    <mergeCell ref="E3:E6"/>
    <mergeCell ref="F3:F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2018-07-09T13:34:36Z</cp:lastPrinted>
  <dcterms:created xsi:type="dcterms:W3CDTF">2005-01-25T12:19:56Z</dcterms:created>
  <dcterms:modified xsi:type="dcterms:W3CDTF">2018-08-17T13:23:03Z</dcterms:modified>
  <cp:category/>
  <cp:version/>
  <cp:contentType/>
  <cp:contentStatus/>
</cp:coreProperties>
</file>