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55" windowWidth="12120" windowHeight="7815" activeTab="3"/>
  </bookViews>
  <sheets>
    <sheet name="МЗ-корректировка" sheetId="1" r:id="rId1"/>
    <sheet name="Для корректировки" sheetId="2" r:id="rId2"/>
    <sheet name="Корректировка" sheetId="3" r:id="rId3"/>
    <sheet name="Общехоз." sheetId="4" r:id="rId4"/>
  </sheets>
  <definedNames>
    <definedName name="_xlnm.Print_Titles" localSheetId="1">'Для корректировки'!$A:$A,'Для корректировки'!$3:$5</definedName>
    <definedName name="_xlnm.Print_Titles" localSheetId="2">'Корректировка'!$A:$A,'Корректировка'!$4:$5</definedName>
    <definedName name="_xlnm.Print_Titles" localSheetId="0">'МЗ-корректировка'!$A:$A,'МЗ-корректировка'!$3:$5</definedName>
    <definedName name="_xlnm.Print_Titles" localSheetId="3">'Общехоз.'!$A:$B,'Общехоз.'!$3:$7</definedName>
    <definedName name="_xlnm.Print_Area" localSheetId="1">'Для корректировки'!$A$1:$P$51</definedName>
    <definedName name="_xlnm.Print_Area" localSheetId="2">'Корректировка'!$A$1:$G$51</definedName>
    <definedName name="_xlnm.Print_Area" localSheetId="0">'МЗ-корректировка'!$A$1:$P$51</definedName>
    <definedName name="_xlnm.Print_Area" localSheetId="3">'Общехоз.'!$A$1:$N$53</definedName>
  </definedNames>
  <calcPr fullCalcOnLoad="1"/>
</workbook>
</file>

<file path=xl/sharedStrings.xml><?xml version="1.0" encoding="utf-8"?>
<sst xmlns="http://schemas.openxmlformats.org/spreadsheetml/2006/main" count="280" uniqueCount="91">
  <si>
    <t>реализация основных общеобразовательных программ дошкольного образования</t>
  </si>
  <si>
    <t>МБДОУ ДС №1</t>
  </si>
  <si>
    <t>МБДОУ ДС №3</t>
  </si>
  <si>
    <t>МБДОУ ДС №6</t>
  </si>
  <si>
    <t>МБДОУ ДС №7</t>
  </si>
  <si>
    <t>МБДОУ ДС №8</t>
  </si>
  <si>
    <t>МБДОУ ДС №41</t>
  </si>
  <si>
    <t>МБДОУ ДС №42</t>
  </si>
  <si>
    <t>МБДОУ ДС №43</t>
  </si>
  <si>
    <t>МБДОУ ДС №46</t>
  </si>
  <si>
    <t>МБДОУ ДС №56</t>
  </si>
  <si>
    <t>МБДОУ ДС "Теремок"</t>
  </si>
  <si>
    <t>МБДОУ ДС №17</t>
  </si>
  <si>
    <t>МБДОУ ДС №19</t>
  </si>
  <si>
    <t>МБДОУ ДС №23</t>
  </si>
  <si>
    <t>МБДОУ ДС №25</t>
  </si>
  <si>
    <t>МБДОУ ДС №35</t>
  </si>
  <si>
    <t>МБДОУ ДС №36</t>
  </si>
  <si>
    <t>МБДОУ ДС №40</t>
  </si>
  <si>
    <t>МБДОУ ДС №45</t>
  </si>
  <si>
    <t>МБДОУ ДС №52</t>
  </si>
  <si>
    <t>МБДОУ ДС №59</t>
  </si>
  <si>
    <t>МБДОУ ДС №78</t>
  </si>
  <si>
    <t>МБДОУ ДС №87</t>
  </si>
  <si>
    <t>МБДОУ ДС №16</t>
  </si>
  <si>
    <t>МБДОУ ДС №15</t>
  </si>
  <si>
    <t>МБДОУ ДС №29</t>
  </si>
  <si>
    <t>МБДОУ ДС №32</t>
  </si>
  <si>
    <t>МБДОУ ДС №33</t>
  </si>
  <si>
    <t>МБДОУ ДС №34</t>
  </si>
  <si>
    <t>МБДОУ ДС №57</t>
  </si>
  <si>
    <t>МБДОУ ДС №58</t>
  </si>
  <si>
    <t>МБДОУ ДС №64</t>
  </si>
  <si>
    <t>МБДОУ ДС №66</t>
  </si>
  <si>
    <t>МБДОУ ДС №67</t>
  </si>
  <si>
    <t>МБДОУ ДС №70</t>
  </si>
  <si>
    <t>МБДОУ ДС №71</t>
  </si>
  <si>
    <t>МБДОУ ДС №72</t>
  </si>
  <si>
    <t>МБДОУ ДС №73</t>
  </si>
  <si>
    <t>МБДОУ ДС №75</t>
  </si>
  <si>
    <t>МБДОУ ДС №80</t>
  </si>
  <si>
    <t>МБДОУ ДС №82</t>
  </si>
  <si>
    <t>МБДОУ ДС №83</t>
  </si>
  <si>
    <t>МБДОУ ДС №106</t>
  </si>
  <si>
    <t>МБДОУ Погореловский ДС "Казачок"</t>
  </si>
  <si>
    <t>МБДОУ Какичевский ДС "Вишенка"</t>
  </si>
  <si>
    <t>обучающиеся от 3 лет до 8 лет, за исключением обучающихся с ОВЗ и детей-инвалидов</t>
  </si>
  <si>
    <t>обучающиеся от 1 года 3 лет, за исключением обучающихся с ОВЗ и детей-инвалидов</t>
  </si>
  <si>
    <t>реализация адаптированных образовательных программ дошкольного образования</t>
  </si>
  <si>
    <t>обучающиеся от 3 лет до 8 лет с ОВЗ</t>
  </si>
  <si>
    <t>Режим работы, час</t>
  </si>
  <si>
    <t>Наименование образовательной организации</t>
  </si>
  <si>
    <t>Итого дошкольные образовательные организации</t>
  </si>
  <si>
    <t>Наименование и объем услуги</t>
  </si>
  <si>
    <t>Потребители муниципальной услуги</t>
  </si>
  <si>
    <t>обучающиеся от 1 года 3 лет, за исключением обучающихся с ОВЗ и детей-инвалидов, чел.</t>
  </si>
  <si>
    <t>обучающиеся от 3 лет до 8 лет, за исключением обучающихся с ОВЗ и детей-инвалидов, чел.</t>
  </si>
  <si>
    <t>обучающиеся от 3 лет до 8 лет с ОВЗ, чел.</t>
  </si>
  <si>
    <t>Нормативы затрат на оказание муниципальных услуг  в части затрат на оплату труда,    руб.</t>
  </si>
  <si>
    <t>Отраслевые  корректирующие коэффициенты затрат, непосредственно связанных с оказанием муниципальных услуг, учитывающие фактическую наполняемость групп</t>
  </si>
  <si>
    <t>Всего в расчете на год, тыс. руб.</t>
  </si>
  <si>
    <t>Коэффициенты выравнивания на доведение объема финансового обеспечения выполнения муниципального задания до уровня финансового обеспечения в предалах бюджетных ассигнованиий, предусмотренных Отделу образования</t>
  </si>
  <si>
    <t>к ФОТ</t>
  </si>
  <si>
    <t>ФОТ по расчету, тыс. руб.</t>
  </si>
  <si>
    <t>Дефицит (-), излишек (+) к расчету, тыс. руб.</t>
  </si>
  <si>
    <t>В бюджет</t>
  </si>
  <si>
    <t>ст.211</t>
  </si>
  <si>
    <t>ст.213</t>
  </si>
  <si>
    <t>Финансовое обеспечение  муниципальных услуг  в части затрат на оплату труда,    тыс. руб.</t>
  </si>
  <si>
    <t>№п/п</t>
  </si>
  <si>
    <t>Наименование и объём  услуги</t>
  </si>
  <si>
    <t xml:space="preserve"> расходы на общехозяйственные нужды на одного ребенка , руб./год</t>
  </si>
  <si>
    <t>потребители услуги</t>
  </si>
  <si>
    <t>базовый норматив затрат на общехозяйственные нужды на одного ребенка , руб./год</t>
  </si>
  <si>
    <t>отраслевой корректирующий  коэффициент затрат на общехозяйственные нужды, учитывающий режим работы учреждения (12 часов; 9-10 часов) и виды благоустройства</t>
  </si>
  <si>
    <t>полное финансовое обеспечение за счет затрат на общехозяйственные нужды-бюджет, тыс. руб.</t>
  </si>
  <si>
    <t>Наименование и объем муниципальной услуги</t>
  </si>
  <si>
    <t>Коэффициенты выравнивания на доведение объема финансового обеспечения выполнения муниципального задания до уровня финансового обеспечения в пределах бюджетных ассигнованиий, предусмотренных Отделу образования</t>
  </si>
  <si>
    <t>Приложение №14</t>
  </si>
  <si>
    <t>Всего  в расчете на год, тыс. руб.</t>
  </si>
  <si>
    <t>Приложение №15</t>
  </si>
  <si>
    <t>Нормативы затрат на оказание муниципальных услуг  в части затрат на материальные и иные  затраты,    руб.</t>
  </si>
  <si>
    <t>Финансовое обеспечение  муниципальных услуг  в части затрат на материальные и иные затраты,    тыс. руб.</t>
  </si>
  <si>
    <t>финансовое обеспечение за счет общехозяйственных затрат обучающихся от 1 года до 3 лет за исключением обучающихся с ОВЗ и детей-инвалидов, тыс. руб.</t>
  </si>
  <si>
    <t>финансовое обеспечение за счет общехозяйственных затрат обучающихся от 3 лет до 8 лет за исключением обучающихся с ОВЗ и детей-инвалидов, тыс. руб.</t>
  </si>
  <si>
    <t>финансовое обеспечение за счет общехозяйственных затрат обучающихся от 3 лет до 8 лет с ОВЗ, тыс. руб.</t>
  </si>
  <si>
    <t>Приложение №16</t>
  </si>
  <si>
    <t>Финансовое обеспечение, тыс. руб.</t>
  </si>
  <si>
    <t>Приложение №17</t>
  </si>
  <si>
    <t>Финансовое обеспечение  муниципальных услуг  в части  общехозяйственных  затрат,    тыс. руб.</t>
  </si>
  <si>
    <t>Налоги, тыс. руб.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</si>
</sst>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000"/>
    <numFmt numFmtId="176" formatCode="0.000"/>
    <numFmt numFmtId="177" formatCode="0.0"/>
    <numFmt numFmtId="178" formatCode="0.00000"/>
    <numFmt numFmtId="179" formatCode="0.000000"/>
    <numFmt numFmtId="180" formatCode="#,##0.0"/>
    <numFmt numFmtId="181" formatCode="0.0000000"/>
    <numFmt numFmtId="182" formatCode="#,##0.000"/>
    <numFmt numFmtId="183" formatCode="0.00000000"/>
    <numFmt numFmtId="184" formatCode="[$€-2]\ ###,000_);[Red]\([$€-2]\ ###,000\)"/>
    <numFmt numFmtId="185" formatCode="000000"/>
  </numFmts>
  <fonts count="50">
    <font>
      <sz val="10"/>
      <name val="Arial"/>
      <family val="0"/>
    </font>
    <font>
      <u val="single"/>
      <sz val="7.5"/>
      <color indexed="12"/>
      <name val="Arial"/>
      <family val="2"/>
    </font>
    <font>
      <sz val="10"/>
      <name val="Arial Cyr"/>
      <family val="0"/>
    </font>
    <font>
      <u val="single"/>
      <sz val="7.5"/>
      <color indexed="36"/>
      <name val="Arial"/>
      <family val="2"/>
    </font>
    <font>
      <sz val="12"/>
      <name val="Times New Roman Cyr"/>
      <family val="1"/>
    </font>
    <font>
      <b/>
      <sz val="12"/>
      <name val="Times New Roman Cyr"/>
      <family val="1"/>
    </font>
    <font>
      <sz val="12"/>
      <name val="Arial Cyr"/>
      <family val="0"/>
    </font>
    <font>
      <b/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b/>
      <sz val="11"/>
      <name val="Times New Roman Cyr"/>
      <family val="0"/>
    </font>
    <font>
      <sz val="11"/>
      <name val="Times New Roman"/>
      <family val="1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10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Times New Roman Cyr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24">
    <xf numFmtId="0" fontId="0" fillId="0" borderId="0" xfId="0" applyAlignment="1">
      <alignment/>
    </xf>
    <xf numFmtId="177" fontId="5" fillId="33" borderId="0" xfId="54" applyNumberFormat="1" applyFont="1" applyFill="1" applyAlignment="1">
      <alignment horizontal="center" vertical="center"/>
      <protection/>
    </xf>
    <xf numFmtId="177" fontId="5" fillId="33" borderId="0" xfId="54" applyNumberFormat="1" applyFont="1" applyFill="1" applyBorder="1" applyAlignment="1">
      <alignment horizontal="center" vertical="center"/>
      <protection/>
    </xf>
    <xf numFmtId="0" fontId="6" fillId="33" borderId="0" xfId="54" applyFont="1" applyFill="1" applyAlignment="1">
      <alignment vertical="center"/>
      <protection/>
    </xf>
    <xf numFmtId="0" fontId="4" fillId="33" borderId="0" xfId="54" applyFont="1" applyFill="1" applyAlignment="1">
      <alignment vertical="center"/>
      <protection/>
    </xf>
    <xf numFmtId="177" fontId="4" fillId="33" borderId="0" xfId="54" applyNumberFormat="1" applyFont="1" applyFill="1" applyAlignment="1">
      <alignment vertical="center"/>
      <protection/>
    </xf>
    <xf numFmtId="0" fontId="9" fillId="33" borderId="10" xfId="0" applyFont="1" applyFill="1" applyBorder="1" applyAlignment="1">
      <alignment vertical="center"/>
    </xf>
    <xf numFmtId="0" fontId="9" fillId="33" borderId="10" xfId="0" applyFont="1" applyFill="1" applyBorder="1" applyAlignment="1">
      <alignment vertical="center" wrapText="1"/>
    </xf>
    <xf numFmtId="0" fontId="6" fillId="33" borderId="0" xfId="54" applyFont="1" applyFill="1" applyAlignment="1">
      <alignment vertical="center" wrapText="1"/>
      <protection/>
    </xf>
    <xf numFmtId="2" fontId="4" fillId="33" borderId="11" xfId="54" applyNumberFormat="1" applyFont="1" applyFill="1" applyBorder="1" applyAlignment="1">
      <alignment vertical="center" wrapText="1"/>
      <protection/>
    </xf>
    <xf numFmtId="0" fontId="4" fillId="33" borderId="0" xfId="54" applyFont="1" applyFill="1" applyBorder="1" applyAlignment="1">
      <alignment vertical="center" wrapText="1"/>
      <protection/>
    </xf>
    <xf numFmtId="177" fontId="4" fillId="33" borderId="0" xfId="54" applyNumberFormat="1" applyFont="1" applyFill="1" applyBorder="1" applyAlignment="1">
      <alignment vertical="center"/>
      <protection/>
    </xf>
    <xf numFmtId="0" fontId="4" fillId="33" borderId="0" xfId="54" applyFont="1" applyFill="1" applyBorder="1" applyAlignment="1">
      <alignment vertical="center"/>
      <protection/>
    </xf>
    <xf numFmtId="0" fontId="10" fillId="33" borderId="0" xfId="0" applyFont="1" applyFill="1" applyAlignment="1">
      <alignment vertical="center"/>
    </xf>
    <xf numFmtId="0" fontId="5" fillId="33" borderId="12" xfId="54" applyFont="1" applyFill="1" applyBorder="1" applyAlignment="1">
      <alignment vertical="center" wrapText="1"/>
      <protection/>
    </xf>
    <xf numFmtId="2" fontId="5" fillId="33" borderId="11" xfId="54" applyNumberFormat="1" applyFont="1" applyFill="1" applyBorder="1" applyAlignment="1">
      <alignment vertical="center" wrapText="1"/>
      <protection/>
    </xf>
    <xf numFmtId="0" fontId="4" fillId="33" borderId="0" xfId="54" applyFont="1" applyFill="1" applyBorder="1" applyAlignment="1">
      <alignment horizontal="left" vertical="center"/>
      <protection/>
    </xf>
    <xf numFmtId="0" fontId="5" fillId="33" borderId="0" xfId="54" applyFont="1" applyFill="1" applyBorder="1" applyAlignment="1">
      <alignment vertical="center" wrapText="1"/>
      <protection/>
    </xf>
    <xf numFmtId="177" fontId="5" fillId="33" borderId="0" xfId="54" applyNumberFormat="1" applyFont="1" applyFill="1" applyBorder="1" applyAlignment="1">
      <alignment vertical="center"/>
      <protection/>
    </xf>
    <xf numFmtId="0" fontId="5" fillId="33" borderId="0" xfId="54" applyFont="1" applyFill="1" applyBorder="1" applyAlignment="1">
      <alignment vertical="center"/>
      <protection/>
    </xf>
    <xf numFmtId="3" fontId="8" fillId="33" borderId="10" xfId="54" applyNumberFormat="1" applyFont="1" applyFill="1" applyBorder="1" applyAlignment="1">
      <alignment horizontal="center" vertical="center" wrapText="1"/>
      <protection/>
    </xf>
    <xf numFmtId="0" fontId="6" fillId="33" borderId="0" xfId="54" applyFont="1" applyFill="1" applyBorder="1" applyAlignment="1">
      <alignment vertical="center"/>
      <protection/>
    </xf>
    <xf numFmtId="3" fontId="6" fillId="33" borderId="10" xfId="54" applyNumberFormat="1" applyFont="1" applyFill="1" applyBorder="1" applyAlignment="1">
      <alignment horizontal="center" vertical="center"/>
      <protection/>
    </xf>
    <xf numFmtId="3" fontId="6" fillId="33" borderId="10" xfId="54" applyNumberFormat="1" applyFont="1" applyFill="1" applyBorder="1" applyAlignment="1">
      <alignment horizontal="center" vertical="center" wrapText="1"/>
      <protection/>
    </xf>
    <xf numFmtId="180" fontId="6" fillId="33" borderId="10" xfId="54" applyNumberFormat="1" applyFont="1" applyFill="1" applyBorder="1" applyAlignment="1">
      <alignment horizontal="center" vertical="center"/>
      <protection/>
    </xf>
    <xf numFmtId="180" fontId="6" fillId="33" borderId="0" xfId="54" applyNumberFormat="1" applyFont="1" applyFill="1" applyAlignment="1">
      <alignment horizontal="center" vertical="center"/>
      <protection/>
    </xf>
    <xf numFmtId="0" fontId="9" fillId="33" borderId="13" xfId="0" applyFont="1" applyFill="1" applyBorder="1" applyAlignment="1">
      <alignment horizontal="center" wrapText="1"/>
    </xf>
    <xf numFmtId="0" fontId="9" fillId="33" borderId="1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/>
    </xf>
    <xf numFmtId="0" fontId="9" fillId="33" borderId="14" xfId="0" applyFont="1" applyFill="1" applyBorder="1" applyAlignment="1">
      <alignment horizontal="center" vertical="center"/>
    </xf>
    <xf numFmtId="4" fontId="6" fillId="33" borderId="10" xfId="54" applyNumberFormat="1" applyFont="1" applyFill="1" applyBorder="1" applyAlignment="1">
      <alignment horizontal="center" vertical="center"/>
      <protection/>
    </xf>
    <xf numFmtId="180" fontId="6" fillId="33" borderId="0" xfId="54" applyNumberFormat="1" applyFont="1" applyFill="1" applyAlignment="1">
      <alignment vertical="center"/>
      <protection/>
    </xf>
    <xf numFmtId="3" fontId="5" fillId="33" borderId="11" xfId="54" applyNumberFormat="1" applyFont="1" applyFill="1" applyBorder="1" applyAlignment="1">
      <alignment horizontal="center" vertical="center" wrapText="1"/>
      <protection/>
    </xf>
    <xf numFmtId="4" fontId="6" fillId="33" borderId="0" xfId="54" applyNumberFormat="1" applyFont="1" applyFill="1" applyAlignment="1">
      <alignment horizontal="center" vertical="center"/>
      <protection/>
    </xf>
    <xf numFmtId="3" fontId="6" fillId="33" borderId="0" xfId="54" applyNumberFormat="1" applyFont="1" applyFill="1" applyAlignment="1">
      <alignment horizontal="center" vertical="center"/>
      <protection/>
    </xf>
    <xf numFmtId="1" fontId="4" fillId="33" borderId="11" xfId="54" applyNumberFormat="1" applyFont="1" applyFill="1" applyBorder="1" applyAlignment="1">
      <alignment horizontal="center" vertical="center" wrapText="1"/>
      <protection/>
    </xf>
    <xf numFmtId="1" fontId="4" fillId="33" borderId="0" xfId="54" applyNumberFormat="1" applyFont="1" applyFill="1" applyBorder="1" applyAlignment="1">
      <alignment horizontal="center" vertical="center"/>
      <protection/>
    </xf>
    <xf numFmtId="1" fontId="4" fillId="33" borderId="0" xfId="54" applyNumberFormat="1" applyFont="1" applyFill="1" applyBorder="1" applyAlignment="1">
      <alignment horizontal="center" vertical="center" wrapText="1"/>
      <protection/>
    </xf>
    <xf numFmtId="2" fontId="5" fillId="33" borderId="14" xfId="54" applyNumberFormat="1" applyFont="1" applyFill="1" applyBorder="1" applyAlignment="1">
      <alignment wrapText="1"/>
      <protection/>
    </xf>
    <xf numFmtId="0" fontId="9" fillId="33" borderId="10" xfId="0" applyFont="1" applyFill="1" applyBorder="1" applyAlignment="1">
      <alignment wrapText="1"/>
    </xf>
    <xf numFmtId="0" fontId="9" fillId="33" borderId="10" xfId="0" applyFont="1" applyFill="1" applyBorder="1" applyAlignment="1">
      <alignment horizontal="center" wrapText="1"/>
    </xf>
    <xf numFmtId="4" fontId="6" fillId="33" borderId="10" xfId="54" applyNumberFormat="1" applyFont="1" applyFill="1" applyBorder="1" applyAlignment="1">
      <alignment horizontal="center" wrapText="1"/>
      <protection/>
    </xf>
    <xf numFmtId="0" fontId="6" fillId="33" borderId="0" xfId="54" applyFont="1" applyFill="1" applyAlignment="1">
      <alignment wrapText="1"/>
      <protection/>
    </xf>
    <xf numFmtId="3" fontId="6" fillId="33" borderId="10" xfId="54" applyNumberFormat="1" applyFont="1" applyFill="1" applyBorder="1" applyAlignment="1">
      <alignment horizontal="center" wrapText="1"/>
      <protection/>
    </xf>
    <xf numFmtId="180" fontId="6" fillId="33" borderId="10" xfId="54" applyNumberFormat="1" applyFont="1" applyFill="1" applyBorder="1" applyAlignment="1">
      <alignment horizontal="center" wrapText="1"/>
      <protection/>
    </xf>
    <xf numFmtId="0" fontId="9" fillId="33" borderId="14" xfId="0" applyFont="1" applyFill="1" applyBorder="1" applyAlignment="1">
      <alignment horizontal="center" wrapText="1"/>
    </xf>
    <xf numFmtId="0" fontId="5" fillId="33" borderId="15" xfId="54" applyFont="1" applyFill="1" applyBorder="1" applyAlignment="1">
      <alignment wrapText="1"/>
      <protection/>
    </xf>
    <xf numFmtId="3" fontId="8" fillId="33" borderId="10" xfId="54" applyNumberFormat="1" applyFont="1" applyFill="1" applyBorder="1" applyAlignment="1">
      <alignment horizontal="center" wrapText="1"/>
      <protection/>
    </xf>
    <xf numFmtId="177" fontId="6" fillId="33" borderId="10" xfId="54" applyNumberFormat="1" applyFont="1" applyFill="1" applyBorder="1" applyAlignment="1">
      <alignment horizontal="center" vertical="center"/>
      <protection/>
    </xf>
    <xf numFmtId="180" fontId="6" fillId="33" borderId="10" xfId="54" applyNumberFormat="1" applyFont="1" applyFill="1" applyBorder="1" applyAlignment="1">
      <alignment vertical="center"/>
      <protection/>
    </xf>
    <xf numFmtId="182" fontId="6" fillId="33" borderId="10" xfId="54" applyNumberFormat="1" applyFont="1" applyFill="1" applyBorder="1" applyAlignment="1">
      <alignment horizontal="center" vertical="center"/>
      <protection/>
    </xf>
    <xf numFmtId="180" fontId="6" fillId="33" borderId="0" xfId="54" applyNumberFormat="1" applyFont="1" applyFill="1" applyBorder="1" applyAlignment="1">
      <alignment vertical="center"/>
      <protection/>
    </xf>
    <xf numFmtId="0" fontId="6" fillId="33" borderId="0" xfId="54" applyFont="1" applyFill="1" applyAlignment="1">
      <alignment horizontal="center" vertical="center"/>
      <protection/>
    </xf>
    <xf numFmtId="180" fontId="6" fillId="33" borderId="16" xfId="54" applyNumberFormat="1" applyFont="1" applyFill="1" applyBorder="1" applyAlignment="1">
      <alignment horizontal="center" vertical="center"/>
      <protection/>
    </xf>
    <xf numFmtId="177" fontId="6" fillId="33" borderId="0" xfId="54" applyNumberFormat="1" applyFont="1" applyFill="1" applyBorder="1" applyAlignment="1">
      <alignment vertical="center"/>
      <protection/>
    </xf>
    <xf numFmtId="180" fontId="6" fillId="33" borderId="0" xfId="54" applyNumberFormat="1" applyFont="1" applyFill="1" applyBorder="1" applyAlignment="1">
      <alignment vertical="center" wrapText="1"/>
      <protection/>
    </xf>
    <xf numFmtId="177" fontId="6" fillId="33" borderId="0" xfId="54" applyNumberFormat="1" applyFont="1" applyFill="1" applyBorder="1" applyAlignment="1">
      <alignment vertical="center" wrapText="1"/>
      <protection/>
    </xf>
    <xf numFmtId="0" fontId="6" fillId="33" borderId="0" xfId="54" applyFont="1" applyFill="1" applyBorder="1" applyAlignment="1">
      <alignment vertical="center" wrapText="1"/>
      <protection/>
    </xf>
    <xf numFmtId="180" fontId="6" fillId="33" borderId="0" xfId="54" applyNumberFormat="1" applyFont="1" applyFill="1" applyBorder="1" applyAlignment="1">
      <alignment horizontal="center" vertical="center"/>
      <protection/>
    </xf>
    <xf numFmtId="0" fontId="10" fillId="33" borderId="0" xfId="0" applyFont="1" applyFill="1" applyBorder="1" applyAlignment="1">
      <alignment vertical="center"/>
    </xf>
    <xf numFmtId="0" fontId="6" fillId="33" borderId="14" xfId="54" applyFont="1" applyFill="1" applyBorder="1" applyAlignment="1">
      <alignment vertical="center" wrapText="1"/>
      <protection/>
    </xf>
    <xf numFmtId="0" fontId="6" fillId="33" borderId="17" xfId="54" applyFont="1" applyFill="1" applyBorder="1" applyAlignment="1">
      <alignment vertical="center" wrapText="1"/>
      <protection/>
    </xf>
    <xf numFmtId="182" fontId="6" fillId="33" borderId="10" xfId="54" applyNumberFormat="1" applyFont="1" applyFill="1" applyBorder="1" applyAlignment="1">
      <alignment horizontal="center" wrapText="1"/>
      <protection/>
    </xf>
    <xf numFmtId="0" fontId="6" fillId="33" borderId="16" xfId="54" applyFont="1" applyFill="1" applyBorder="1" applyAlignment="1">
      <alignment vertical="center" wrapText="1"/>
      <protection/>
    </xf>
    <xf numFmtId="0" fontId="6" fillId="33" borderId="0" xfId="54" applyFont="1" applyFill="1">
      <alignment/>
      <protection/>
    </xf>
    <xf numFmtId="0" fontId="49" fillId="33" borderId="18" xfId="54" applyFont="1" applyFill="1" applyBorder="1" applyAlignment="1">
      <alignment horizontal="left"/>
      <protection/>
    </xf>
    <xf numFmtId="0" fontId="5" fillId="33" borderId="0" xfId="54" applyFont="1" applyFill="1" applyAlignment="1">
      <alignment horizontal="center"/>
      <protection/>
    </xf>
    <xf numFmtId="177" fontId="5" fillId="33" borderId="0" xfId="54" applyNumberFormat="1" applyFont="1" applyFill="1" applyAlignment="1">
      <alignment horizontal="center"/>
      <protection/>
    </xf>
    <xf numFmtId="177" fontId="4" fillId="33" borderId="0" xfId="54" applyNumberFormat="1" applyFont="1" applyFill="1" applyBorder="1" applyAlignment="1">
      <alignment vertical="center" wrapText="1"/>
      <protection/>
    </xf>
    <xf numFmtId="0" fontId="6" fillId="33" borderId="0" xfId="54" applyFont="1" applyFill="1" applyBorder="1">
      <alignment/>
      <protection/>
    </xf>
    <xf numFmtId="1" fontId="4" fillId="33" borderId="13" xfId="54" applyNumberFormat="1" applyFont="1" applyFill="1" applyBorder="1" applyAlignment="1">
      <alignment horizontal="center" vertical="center"/>
      <protection/>
    </xf>
    <xf numFmtId="1" fontId="6" fillId="33" borderId="0" xfId="54" applyNumberFormat="1" applyFont="1" applyFill="1">
      <alignment/>
      <protection/>
    </xf>
    <xf numFmtId="1" fontId="4" fillId="33" borderId="13" xfId="54" applyNumberFormat="1" applyFont="1" applyFill="1" applyBorder="1" applyAlignment="1">
      <alignment horizontal="center"/>
      <protection/>
    </xf>
    <xf numFmtId="2" fontId="9" fillId="33" borderId="10" xfId="0" applyNumberFormat="1" applyFont="1" applyFill="1" applyBorder="1" applyAlignment="1">
      <alignment/>
    </xf>
    <xf numFmtId="180" fontId="9" fillId="33" borderId="10" xfId="54" applyNumberFormat="1" applyFont="1" applyFill="1" applyBorder="1" applyAlignment="1">
      <alignment horizontal="center"/>
      <protection/>
    </xf>
    <xf numFmtId="2" fontId="6" fillId="33" borderId="0" xfId="54" applyNumberFormat="1" applyFont="1" applyFill="1" applyAlignment="1">
      <alignment/>
      <protection/>
    </xf>
    <xf numFmtId="1" fontId="4" fillId="33" borderId="10" xfId="54" applyNumberFormat="1" applyFont="1" applyFill="1" applyBorder="1" applyAlignment="1">
      <alignment horizontal="center"/>
      <protection/>
    </xf>
    <xf numFmtId="2" fontId="9" fillId="33" borderId="10" xfId="0" applyNumberFormat="1" applyFont="1" applyFill="1" applyBorder="1" applyAlignment="1">
      <alignment wrapText="1"/>
    </xf>
    <xf numFmtId="1" fontId="4" fillId="33" borderId="13" xfId="54" applyNumberFormat="1" applyFont="1" applyFill="1" applyBorder="1" applyAlignment="1">
      <alignment horizontal="center" wrapText="1"/>
      <protection/>
    </xf>
    <xf numFmtId="2" fontId="6" fillId="33" borderId="0" xfId="54" applyNumberFormat="1" applyFont="1" applyFill="1" applyAlignment="1">
      <alignment wrapText="1"/>
      <protection/>
    </xf>
    <xf numFmtId="1" fontId="4" fillId="33" borderId="10" xfId="54" applyNumberFormat="1" applyFont="1" applyFill="1" applyBorder="1" applyAlignment="1">
      <alignment horizontal="center" wrapText="1"/>
      <protection/>
    </xf>
    <xf numFmtId="2" fontId="13" fillId="33" borderId="0" xfId="54" applyNumberFormat="1" applyFont="1" applyFill="1" applyAlignment="1">
      <alignment wrapText="1"/>
      <protection/>
    </xf>
    <xf numFmtId="2" fontId="4" fillId="33" borderId="0" xfId="54" applyNumberFormat="1" applyFont="1" applyFill="1" applyBorder="1" applyAlignment="1">
      <alignment vertical="top" wrapText="1"/>
      <protection/>
    </xf>
    <xf numFmtId="1" fontId="4" fillId="33" borderId="0" xfId="54" applyNumberFormat="1" applyFont="1" applyFill="1" applyBorder="1" applyAlignment="1">
      <alignment horizontal="center" vertical="top" wrapText="1"/>
      <protection/>
    </xf>
    <xf numFmtId="0" fontId="4" fillId="33" borderId="0" xfId="54" applyFont="1" applyFill="1" applyBorder="1" applyAlignment="1">
      <alignment horizontal="center" vertical="top" wrapText="1"/>
      <protection/>
    </xf>
    <xf numFmtId="0" fontId="4" fillId="33" borderId="0" xfId="54" applyFont="1" applyFill="1" applyBorder="1" applyAlignment="1">
      <alignment vertical="top" wrapText="1"/>
      <protection/>
    </xf>
    <xf numFmtId="1" fontId="4" fillId="33" borderId="0" xfId="54" applyNumberFormat="1" applyFont="1" applyFill="1" applyBorder="1" applyAlignment="1">
      <alignment horizontal="center" vertical="top" wrapText="1"/>
      <protection/>
    </xf>
    <xf numFmtId="180" fontId="4" fillId="33" borderId="0" xfId="54" applyNumberFormat="1" applyFont="1" applyFill="1" applyBorder="1" applyAlignment="1">
      <alignment horizontal="center" vertical="top" wrapText="1"/>
      <protection/>
    </xf>
    <xf numFmtId="177" fontId="4" fillId="33" borderId="0" xfId="54" applyNumberFormat="1" applyFont="1" applyFill="1" applyBorder="1">
      <alignment/>
      <protection/>
    </xf>
    <xf numFmtId="0" fontId="4" fillId="33" borderId="0" xfId="54" applyFont="1" applyFill="1" applyBorder="1" applyAlignment="1">
      <alignment horizontal="left"/>
      <protection/>
    </xf>
    <xf numFmtId="0" fontId="5" fillId="33" borderId="0" xfId="54" applyFont="1" applyFill="1" applyBorder="1" applyAlignment="1">
      <alignment vertical="top" wrapText="1"/>
      <protection/>
    </xf>
    <xf numFmtId="177" fontId="5" fillId="33" borderId="0" xfId="54" applyNumberFormat="1" applyFont="1" applyFill="1" applyBorder="1">
      <alignment/>
      <protection/>
    </xf>
    <xf numFmtId="0" fontId="10" fillId="33" borderId="0" xfId="0" applyFont="1" applyFill="1" applyAlignment="1">
      <alignment/>
    </xf>
    <xf numFmtId="0" fontId="4" fillId="33" borderId="0" xfId="54" applyFont="1" applyFill="1" applyBorder="1">
      <alignment/>
      <protection/>
    </xf>
    <xf numFmtId="0" fontId="5" fillId="33" borderId="0" xfId="54" applyFont="1" applyFill="1" applyBorder="1">
      <alignment/>
      <protection/>
    </xf>
    <xf numFmtId="177" fontId="5" fillId="33" borderId="0" xfId="54" applyNumberFormat="1" applyFont="1" applyFill="1" applyBorder="1" applyAlignment="1">
      <alignment horizontal="center"/>
      <protection/>
    </xf>
    <xf numFmtId="0" fontId="4" fillId="33" borderId="0" xfId="54" applyFont="1" applyFill="1">
      <alignment/>
      <protection/>
    </xf>
    <xf numFmtId="177" fontId="4" fillId="33" borderId="0" xfId="54" applyNumberFormat="1" applyFont="1" applyFill="1">
      <alignment/>
      <protection/>
    </xf>
    <xf numFmtId="3" fontId="9" fillId="33" borderId="13" xfId="0" applyNumberFormat="1" applyFont="1" applyFill="1" applyBorder="1" applyAlignment="1">
      <alignment horizontal="center" vertical="center"/>
    </xf>
    <xf numFmtId="3" fontId="9" fillId="33" borderId="13" xfId="54" applyNumberFormat="1" applyFont="1" applyFill="1" applyBorder="1" applyAlignment="1">
      <alignment horizontal="center" wrapText="1"/>
      <protection/>
    </xf>
    <xf numFmtId="176" fontId="9" fillId="33" borderId="13" xfId="54" applyNumberFormat="1" applyFont="1" applyFill="1" applyBorder="1" applyAlignment="1">
      <alignment horizontal="center" wrapText="1"/>
      <protection/>
    </xf>
    <xf numFmtId="177" fontId="9" fillId="33" borderId="13" xfId="0" applyNumberFormat="1" applyFont="1" applyFill="1" applyBorder="1" applyAlignment="1">
      <alignment horizontal="center"/>
    </xf>
    <xf numFmtId="1" fontId="9" fillId="33" borderId="13" xfId="54" applyNumberFormat="1" applyFont="1" applyFill="1" applyBorder="1" applyAlignment="1">
      <alignment horizontal="center" vertical="center" wrapText="1"/>
      <protection/>
    </xf>
    <xf numFmtId="3" fontId="9" fillId="33" borderId="10" xfId="0" applyNumberFormat="1" applyFont="1" applyFill="1" applyBorder="1" applyAlignment="1">
      <alignment horizontal="center" vertical="center"/>
    </xf>
    <xf numFmtId="1" fontId="9" fillId="33" borderId="10" xfId="54" applyNumberFormat="1" applyFont="1" applyFill="1" applyBorder="1" applyAlignment="1">
      <alignment horizontal="center" vertical="center" wrapText="1"/>
      <protection/>
    </xf>
    <xf numFmtId="3" fontId="9" fillId="33" borderId="10" xfId="53" applyNumberFormat="1" applyFont="1" applyFill="1" applyBorder="1" applyAlignment="1">
      <alignment horizontal="center" vertical="center"/>
      <protection/>
    </xf>
    <xf numFmtId="0" fontId="9" fillId="33" borderId="10" xfId="53" applyFont="1" applyFill="1" applyBorder="1" applyAlignment="1">
      <alignment horizontal="center" vertical="center"/>
      <protection/>
    </xf>
    <xf numFmtId="3" fontId="9" fillId="34" borderId="19" xfId="53" applyNumberFormat="1" applyFont="1" applyFill="1" applyBorder="1" applyAlignment="1">
      <alignment horizontal="center"/>
      <protection/>
    </xf>
    <xf numFmtId="0" fontId="9" fillId="34" borderId="19" xfId="53" applyFont="1" applyFill="1" applyBorder="1" applyAlignment="1">
      <alignment horizontal="center"/>
      <protection/>
    </xf>
    <xf numFmtId="1" fontId="9" fillId="34" borderId="19" xfId="55" applyNumberFormat="1" applyFont="1" applyFill="1" applyBorder="1" applyAlignment="1">
      <alignment horizontal="center" vertical="top" wrapText="1"/>
      <protection/>
    </xf>
    <xf numFmtId="3" fontId="9" fillId="33" borderId="10" xfId="53" applyNumberFormat="1" applyFont="1" applyFill="1" applyBorder="1" applyAlignment="1">
      <alignment horizontal="center" vertical="center" wrapText="1"/>
      <protection/>
    </xf>
    <xf numFmtId="0" fontId="9" fillId="33" borderId="10" xfId="53" applyFont="1" applyFill="1" applyBorder="1" applyAlignment="1">
      <alignment horizontal="center" vertical="center" wrapText="1"/>
      <protection/>
    </xf>
    <xf numFmtId="3" fontId="9" fillId="33" borderId="10" xfId="0" applyNumberFormat="1" applyFont="1" applyFill="1" applyBorder="1" applyAlignment="1">
      <alignment horizontal="center" vertical="center" wrapText="1"/>
    </xf>
    <xf numFmtId="3" fontId="9" fillId="33" borderId="10" xfId="0" applyNumberFormat="1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/>
    </xf>
    <xf numFmtId="1" fontId="9" fillId="33" borderId="10" xfId="54" applyNumberFormat="1" applyFont="1" applyFill="1" applyBorder="1" applyAlignment="1">
      <alignment horizontal="center" vertical="top" wrapText="1"/>
      <protection/>
    </xf>
    <xf numFmtId="3" fontId="9" fillId="33" borderId="10" xfId="54" applyNumberFormat="1" applyFont="1" applyFill="1" applyBorder="1" applyAlignment="1">
      <alignment horizontal="center" vertical="center" wrapText="1"/>
      <protection/>
    </xf>
    <xf numFmtId="177" fontId="4" fillId="33" borderId="10" xfId="54" applyNumberFormat="1" applyFont="1" applyFill="1" applyBorder="1" applyAlignment="1">
      <alignment horizontal="center" vertical="center" wrapText="1"/>
      <protection/>
    </xf>
    <xf numFmtId="180" fontId="7" fillId="33" borderId="0" xfId="0" applyNumberFormat="1" applyFont="1" applyFill="1" applyBorder="1" applyAlignment="1">
      <alignment horizontal="center" vertical="center" wrapText="1"/>
    </xf>
    <xf numFmtId="0" fontId="9" fillId="33" borderId="10" xfId="54" applyFont="1" applyFill="1" applyBorder="1" applyAlignment="1">
      <alignment horizontal="center" vertical="center" wrapText="1"/>
      <protection/>
    </xf>
    <xf numFmtId="0" fontId="5" fillId="33" borderId="0" xfId="54" applyFont="1" applyFill="1" applyAlignment="1">
      <alignment horizontal="center" vertical="center"/>
      <protection/>
    </xf>
    <xf numFmtId="177" fontId="5" fillId="33" borderId="10" xfId="54" applyNumberFormat="1" applyFont="1" applyFill="1" applyBorder="1" applyAlignment="1">
      <alignment horizontal="center" vertical="center" wrapText="1"/>
      <protection/>
    </xf>
    <xf numFmtId="0" fontId="6" fillId="33" borderId="0" xfId="54" applyFont="1" applyFill="1" applyBorder="1" applyAlignment="1">
      <alignment horizontal="center" vertical="center"/>
      <protection/>
    </xf>
    <xf numFmtId="0" fontId="6" fillId="33" borderId="14" xfId="54" applyFont="1" applyFill="1" applyBorder="1" applyAlignment="1">
      <alignment horizontal="center" vertical="center" wrapText="1"/>
      <protection/>
    </xf>
    <xf numFmtId="177" fontId="4" fillId="33" borderId="20" xfId="54" applyNumberFormat="1" applyFont="1" applyFill="1" applyBorder="1" applyAlignment="1">
      <alignment horizontal="center" vertical="center" wrapText="1"/>
      <protection/>
    </xf>
    <xf numFmtId="177" fontId="4" fillId="33" borderId="21" xfId="54" applyNumberFormat="1" applyFont="1" applyFill="1" applyBorder="1" applyAlignment="1">
      <alignment horizontal="center" vertical="center" wrapText="1"/>
      <protection/>
    </xf>
    <xf numFmtId="0" fontId="9" fillId="33" borderId="13" xfId="54" applyFont="1" applyFill="1" applyBorder="1" applyAlignment="1">
      <alignment horizontal="center" vertical="center" wrapText="1"/>
      <protection/>
    </xf>
    <xf numFmtId="0" fontId="4" fillId="33" borderId="13" xfId="54" applyFont="1" applyFill="1" applyBorder="1" applyAlignment="1">
      <alignment horizontal="center" vertical="center" wrapText="1"/>
      <protection/>
    </xf>
    <xf numFmtId="1" fontId="9" fillId="33" borderId="13" xfId="54" applyNumberFormat="1" applyFont="1" applyFill="1" applyBorder="1" applyAlignment="1">
      <alignment horizontal="center" wrapText="1"/>
      <protection/>
    </xf>
    <xf numFmtId="0" fontId="6" fillId="33" borderId="16" xfId="54" applyFont="1" applyFill="1" applyBorder="1" applyAlignment="1">
      <alignment horizontal="center" wrapText="1"/>
      <protection/>
    </xf>
    <xf numFmtId="1" fontId="9" fillId="33" borderId="10" xfId="54" applyNumberFormat="1" applyFont="1" applyFill="1" applyBorder="1" applyAlignment="1">
      <alignment horizontal="center" wrapText="1"/>
      <protection/>
    </xf>
    <xf numFmtId="1" fontId="9" fillId="33" borderId="16" xfId="54" applyNumberFormat="1" applyFont="1" applyFill="1" applyBorder="1" applyAlignment="1">
      <alignment horizontal="center" wrapText="1"/>
      <protection/>
    </xf>
    <xf numFmtId="1" fontId="9" fillId="34" borderId="19" xfId="55" applyNumberFormat="1" applyFont="1" applyFill="1" applyBorder="1" applyAlignment="1">
      <alignment horizontal="center" wrapText="1"/>
      <protection/>
    </xf>
    <xf numFmtId="0" fontId="6" fillId="34" borderId="22" xfId="55" applyFont="1" applyFill="1" applyBorder="1" applyAlignment="1">
      <alignment horizontal="center" wrapText="1"/>
      <protection/>
    </xf>
    <xf numFmtId="1" fontId="6" fillId="33" borderId="16" xfId="54" applyNumberFormat="1" applyFont="1" applyFill="1" applyBorder="1" applyAlignment="1">
      <alignment horizontal="center" wrapText="1"/>
      <protection/>
    </xf>
    <xf numFmtId="0" fontId="9" fillId="33" borderId="16" xfId="54" applyFont="1" applyFill="1" applyBorder="1" applyAlignment="1">
      <alignment horizontal="center" wrapText="1"/>
      <protection/>
    </xf>
    <xf numFmtId="1" fontId="9" fillId="33" borderId="23" xfId="54" applyNumberFormat="1" applyFont="1" applyFill="1" applyBorder="1" applyAlignment="1">
      <alignment horizontal="center" wrapText="1"/>
      <protection/>
    </xf>
    <xf numFmtId="1" fontId="9" fillId="33" borderId="24" xfId="54" applyNumberFormat="1" applyFont="1" applyFill="1" applyBorder="1" applyAlignment="1">
      <alignment horizontal="center" wrapText="1"/>
      <protection/>
    </xf>
    <xf numFmtId="3" fontId="9" fillId="33" borderId="10" xfId="54" applyNumberFormat="1" applyFont="1" applyFill="1" applyBorder="1" applyAlignment="1">
      <alignment horizontal="center" wrapText="1"/>
      <protection/>
    </xf>
    <xf numFmtId="1" fontId="9" fillId="33" borderId="20" xfId="54" applyNumberFormat="1" applyFont="1" applyFill="1" applyBorder="1" applyAlignment="1">
      <alignment horizontal="center" wrapText="1"/>
      <protection/>
    </xf>
    <xf numFmtId="3" fontId="8" fillId="33" borderId="15" xfId="54" applyNumberFormat="1" applyFont="1" applyFill="1" applyBorder="1" applyAlignment="1">
      <alignment horizontal="center" wrapText="1"/>
      <protection/>
    </xf>
    <xf numFmtId="3" fontId="8" fillId="33" borderId="16" xfId="54" applyNumberFormat="1" applyFont="1" applyFill="1" applyBorder="1" applyAlignment="1">
      <alignment horizontal="center" wrapText="1"/>
      <protection/>
    </xf>
    <xf numFmtId="0" fontId="5" fillId="33" borderId="15" xfId="54" applyFont="1" applyFill="1" applyBorder="1" applyAlignment="1">
      <alignment vertical="center" wrapText="1"/>
      <protection/>
    </xf>
    <xf numFmtId="180" fontId="6" fillId="33" borderId="0" xfId="54" applyNumberFormat="1" applyFont="1" applyFill="1" applyAlignment="1">
      <alignment/>
      <protection/>
    </xf>
    <xf numFmtId="0" fontId="9" fillId="34" borderId="19" xfId="55" applyFont="1" applyFill="1" applyBorder="1" applyAlignment="1">
      <alignment horizontal="center" vertical="top" wrapText="1"/>
      <protection/>
    </xf>
    <xf numFmtId="0" fontId="5" fillId="33" borderId="0" xfId="54" applyFont="1" applyFill="1" applyAlignment="1">
      <alignment/>
      <protection/>
    </xf>
    <xf numFmtId="180" fontId="10" fillId="33" borderId="10" xfId="0" applyNumberFormat="1" applyFont="1" applyFill="1" applyBorder="1" applyAlignment="1">
      <alignment horizontal="center" vertical="distributed"/>
    </xf>
    <xf numFmtId="0" fontId="5" fillId="33" borderId="0" xfId="54" applyFont="1" applyFill="1" applyAlignment="1">
      <alignment horizontal="center" vertical="center"/>
      <protection/>
    </xf>
    <xf numFmtId="180" fontId="7" fillId="33" borderId="0" xfId="0" applyNumberFormat="1" applyFont="1" applyFill="1" applyBorder="1" applyAlignment="1">
      <alignment horizontal="center" vertical="center" wrapText="1"/>
    </xf>
    <xf numFmtId="2" fontId="5" fillId="33" borderId="23" xfId="54" applyNumberFormat="1" applyFont="1" applyFill="1" applyBorder="1" applyAlignment="1">
      <alignment horizontal="center" vertical="center" wrapText="1"/>
      <protection/>
    </xf>
    <xf numFmtId="2" fontId="5" fillId="33" borderId="14" xfId="54" applyNumberFormat="1" applyFont="1" applyFill="1" applyBorder="1" applyAlignment="1">
      <alignment horizontal="center" vertical="center" wrapText="1"/>
      <protection/>
    </xf>
    <xf numFmtId="2" fontId="5" fillId="33" borderId="13" xfId="54" applyNumberFormat="1" applyFont="1" applyFill="1" applyBorder="1" applyAlignment="1">
      <alignment horizontal="center" vertical="center" wrapText="1"/>
      <protection/>
    </xf>
    <xf numFmtId="177" fontId="5" fillId="33" borderId="10" xfId="54" applyNumberFormat="1" applyFont="1" applyFill="1" applyBorder="1" applyAlignment="1">
      <alignment horizontal="center" vertical="center" wrapText="1"/>
      <protection/>
    </xf>
    <xf numFmtId="180" fontId="7" fillId="33" borderId="10" xfId="0" applyNumberFormat="1" applyFont="1" applyFill="1" applyBorder="1" applyAlignment="1">
      <alignment horizontal="center" vertical="center" wrapText="1"/>
    </xf>
    <xf numFmtId="180" fontId="9" fillId="33" borderId="16" xfId="0" applyNumberFormat="1" applyFont="1" applyFill="1" applyBorder="1" applyAlignment="1">
      <alignment horizontal="center" vertical="center" wrapText="1"/>
    </xf>
    <xf numFmtId="180" fontId="9" fillId="33" borderId="25" xfId="0" applyNumberFormat="1" applyFont="1" applyFill="1" applyBorder="1" applyAlignment="1">
      <alignment horizontal="center" vertical="center" wrapText="1"/>
    </xf>
    <xf numFmtId="180" fontId="9" fillId="33" borderId="26" xfId="0" applyNumberFormat="1" applyFont="1" applyFill="1" applyBorder="1" applyAlignment="1">
      <alignment horizontal="center" vertical="center" wrapText="1"/>
    </xf>
    <xf numFmtId="180" fontId="9" fillId="33" borderId="23" xfId="0" applyNumberFormat="1" applyFont="1" applyFill="1" applyBorder="1" applyAlignment="1">
      <alignment horizontal="center" vertical="center" wrapText="1"/>
    </xf>
    <xf numFmtId="180" fontId="9" fillId="33" borderId="14" xfId="0" applyNumberFormat="1" applyFont="1" applyFill="1" applyBorder="1" applyAlignment="1">
      <alignment horizontal="center" vertical="center" wrapText="1"/>
    </xf>
    <xf numFmtId="180" fontId="9" fillId="33" borderId="13" xfId="0" applyNumberFormat="1" applyFont="1" applyFill="1" applyBorder="1" applyAlignment="1">
      <alignment horizontal="center" vertical="center" wrapText="1"/>
    </xf>
    <xf numFmtId="177" fontId="11" fillId="33" borderId="10" xfId="54" applyNumberFormat="1" applyFont="1" applyFill="1" applyBorder="1" applyAlignment="1">
      <alignment horizontal="center" vertical="center" wrapText="1"/>
      <protection/>
    </xf>
    <xf numFmtId="0" fontId="8" fillId="33" borderId="10" xfId="54" applyFont="1" applyFill="1" applyBorder="1" applyAlignment="1">
      <alignment horizontal="center" vertical="center" wrapText="1"/>
      <protection/>
    </xf>
    <xf numFmtId="177" fontId="5" fillId="33" borderId="16" xfId="54" applyNumberFormat="1" applyFont="1" applyFill="1" applyBorder="1" applyAlignment="1">
      <alignment horizontal="center" vertical="center" wrapText="1"/>
      <protection/>
    </xf>
    <xf numFmtId="177" fontId="5" fillId="33" borderId="25" xfId="54" applyNumberFormat="1" applyFont="1" applyFill="1" applyBorder="1" applyAlignment="1">
      <alignment horizontal="center" vertical="center" wrapText="1"/>
      <protection/>
    </xf>
    <xf numFmtId="177" fontId="4" fillId="33" borderId="10" xfId="54" applyNumberFormat="1" applyFont="1" applyFill="1" applyBorder="1" applyAlignment="1">
      <alignment horizontal="center" vertical="center" wrapText="1"/>
      <protection/>
    </xf>
    <xf numFmtId="0" fontId="7" fillId="33" borderId="0" xfId="0" applyFont="1" applyFill="1" applyBorder="1" applyAlignment="1">
      <alignment horizontal="center" vertical="center"/>
    </xf>
    <xf numFmtId="0" fontId="4" fillId="33" borderId="23" xfId="54" applyFont="1" applyFill="1" applyBorder="1" applyAlignment="1">
      <alignment horizontal="center" vertical="center" wrapText="1"/>
      <protection/>
    </xf>
    <xf numFmtId="0" fontId="4" fillId="33" borderId="14" xfId="54" applyFont="1" applyFill="1" applyBorder="1" applyAlignment="1">
      <alignment horizontal="center" vertical="center" wrapText="1"/>
      <protection/>
    </xf>
    <xf numFmtId="0" fontId="4" fillId="33" borderId="13" xfId="54" applyFont="1" applyFill="1" applyBorder="1" applyAlignment="1">
      <alignment horizontal="center" vertical="center" wrapText="1"/>
      <protection/>
    </xf>
    <xf numFmtId="0" fontId="4" fillId="33" borderId="10" xfId="54" applyFont="1" applyFill="1" applyBorder="1" applyAlignment="1">
      <alignment horizontal="center" vertical="center" wrapText="1"/>
      <protection/>
    </xf>
    <xf numFmtId="2" fontId="4" fillId="33" borderId="23" xfId="54" applyNumberFormat="1" applyFont="1" applyFill="1" applyBorder="1" applyAlignment="1">
      <alignment horizontal="center" vertical="center" wrapText="1"/>
      <protection/>
    </xf>
    <xf numFmtId="2" fontId="4" fillId="33" borderId="14" xfId="54" applyNumberFormat="1" applyFont="1" applyFill="1" applyBorder="1" applyAlignment="1">
      <alignment horizontal="center" vertical="center" wrapText="1"/>
      <protection/>
    </xf>
    <xf numFmtId="2" fontId="4" fillId="33" borderId="13" xfId="54" applyNumberFormat="1" applyFont="1" applyFill="1" applyBorder="1" applyAlignment="1">
      <alignment horizontal="center" vertical="center" wrapText="1"/>
      <protection/>
    </xf>
    <xf numFmtId="180" fontId="9" fillId="33" borderId="10" xfId="0" applyNumberFormat="1" applyFont="1" applyFill="1" applyBorder="1" applyAlignment="1">
      <alignment horizontal="center" vertical="center" wrapText="1"/>
    </xf>
    <xf numFmtId="0" fontId="6" fillId="33" borderId="0" xfId="54" applyFont="1" applyFill="1" applyBorder="1" applyAlignment="1">
      <alignment horizontal="right" vertical="center"/>
      <protection/>
    </xf>
    <xf numFmtId="0" fontId="9" fillId="33" borderId="10" xfId="54" applyFont="1" applyFill="1" applyBorder="1" applyAlignment="1">
      <alignment horizontal="center" vertical="center" wrapText="1"/>
      <protection/>
    </xf>
    <xf numFmtId="177" fontId="4" fillId="33" borderId="16" xfId="54" applyNumberFormat="1" applyFont="1" applyFill="1" applyBorder="1" applyAlignment="1">
      <alignment horizontal="center" vertical="center" wrapText="1"/>
      <protection/>
    </xf>
    <xf numFmtId="177" fontId="4" fillId="33" borderId="25" xfId="54" applyNumberFormat="1" applyFont="1" applyFill="1" applyBorder="1" applyAlignment="1">
      <alignment horizontal="center" vertical="center" wrapText="1"/>
      <protection/>
    </xf>
    <xf numFmtId="177" fontId="12" fillId="33" borderId="10" xfId="54" applyNumberFormat="1" applyFont="1" applyFill="1" applyBorder="1" applyAlignment="1">
      <alignment horizontal="center" vertical="center" wrapText="1"/>
      <protection/>
    </xf>
    <xf numFmtId="0" fontId="6" fillId="33" borderId="16" xfId="54" applyFont="1" applyFill="1" applyBorder="1" applyAlignment="1">
      <alignment horizontal="center" vertical="center" wrapText="1"/>
      <protection/>
    </xf>
    <xf numFmtId="0" fontId="6" fillId="33" borderId="26" xfId="54" applyFont="1" applyFill="1" applyBorder="1" applyAlignment="1">
      <alignment horizontal="center" vertical="center" wrapText="1"/>
      <protection/>
    </xf>
    <xf numFmtId="177" fontId="9" fillId="33" borderId="10" xfId="54" applyNumberFormat="1" applyFont="1" applyFill="1" applyBorder="1" applyAlignment="1">
      <alignment horizontal="center" vertical="center" wrapText="1"/>
      <protection/>
    </xf>
    <xf numFmtId="0" fontId="6" fillId="33" borderId="10" xfId="54" applyFont="1" applyFill="1" applyBorder="1" applyAlignment="1">
      <alignment horizontal="center" vertical="center" wrapText="1"/>
      <protection/>
    </xf>
    <xf numFmtId="177" fontId="9" fillId="33" borderId="23" xfId="54" applyNumberFormat="1" applyFont="1" applyFill="1" applyBorder="1" applyAlignment="1">
      <alignment horizontal="center" vertical="center" wrapText="1"/>
      <protection/>
    </xf>
    <xf numFmtId="177" fontId="9" fillId="33" borderId="13" xfId="54" applyNumberFormat="1" applyFont="1" applyFill="1" applyBorder="1" applyAlignment="1">
      <alignment horizontal="center" vertical="center" wrapText="1"/>
      <protection/>
    </xf>
    <xf numFmtId="0" fontId="6" fillId="33" borderId="0" xfId="54" applyFont="1" applyFill="1" applyBorder="1" applyAlignment="1">
      <alignment horizontal="center" vertical="center" wrapText="1"/>
      <protection/>
    </xf>
    <xf numFmtId="0" fontId="6" fillId="33" borderId="0" xfId="54" applyFont="1" applyFill="1" applyBorder="1" applyAlignment="1">
      <alignment horizontal="center" vertical="center"/>
      <protection/>
    </xf>
    <xf numFmtId="0" fontId="6" fillId="33" borderId="23" xfId="54" applyFont="1" applyFill="1" applyBorder="1" applyAlignment="1">
      <alignment horizontal="center" vertical="center" wrapText="1"/>
      <protection/>
    </xf>
    <xf numFmtId="0" fontId="6" fillId="33" borderId="14" xfId="54" applyFont="1" applyFill="1" applyBorder="1" applyAlignment="1">
      <alignment horizontal="center" vertical="center" wrapText="1"/>
      <protection/>
    </xf>
    <xf numFmtId="177" fontId="4" fillId="33" borderId="13" xfId="54" applyNumberFormat="1" applyFont="1" applyFill="1" applyBorder="1" applyAlignment="1">
      <alignment horizontal="center" vertical="center" wrapText="1"/>
      <protection/>
    </xf>
    <xf numFmtId="0" fontId="9" fillId="33" borderId="13" xfId="54" applyFont="1" applyFill="1" applyBorder="1" applyAlignment="1">
      <alignment horizontal="center" vertical="center" wrapText="1"/>
      <protection/>
    </xf>
    <xf numFmtId="177" fontId="4" fillId="33" borderId="26" xfId="54" applyNumberFormat="1" applyFont="1" applyFill="1" applyBorder="1" applyAlignment="1">
      <alignment horizontal="center" vertical="center" wrapText="1"/>
      <protection/>
    </xf>
    <xf numFmtId="0" fontId="7" fillId="33" borderId="0" xfId="0" applyFont="1" applyFill="1" applyBorder="1" applyAlignment="1">
      <alignment horizontal="center"/>
    </xf>
    <xf numFmtId="0" fontId="4" fillId="33" borderId="0" xfId="54" applyFont="1" applyFill="1" applyAlignment="1">
      <alignment horizontal="right"/>
      <protection/>
    </xf>
    <xf numFmtId="0" fontId="4" fillId="33" borderId="23" xfId="54" applyFont="1" applyFill="1" applyBorder="1" applyAlignment="1">
      <alignment horizontal="center" vertical="center"/>
      <protection/>
    </xf>
    <xf numFmtId="0" fontId="4" fillId="33" borderId="14" xfId="54" applyFont="1" applyFill="1" applyBorder="1" applyAlignment="1">
      <alignment horizontal="center" vertical="center"/>
      <protection/>
    </xf>
    <xf numFmtId="0" fontId="4" fillId="33" borderId="13" xfId="54" applyFont="1" applyFill="1" applyBorder="1" applyAlignment="1">
      <alignment horizontal="center" vertical="center"/>
      <protection/>
    </xf>
    <xf numFmtId="2" fontId="6" fillId="33" borderId="0" xfId="54" applyNumberFormat="1" applyFont="1" applyFill="1" applyBorder="1" applyAlignment="1">
      <alignment/>
      <protection/>
    </xf>
    <xf numFmtId="2" fontId="13" fillId="33" borderId="0" xfId="54" applyNumberFormat="1" applyFont="1" applyFill="1" applyBorder="1" applyAlignment="1">
      <alignment wrapText="1"/>
      <protection/>
    </xf>
    <xf numFmtId="1" fontId="5" fillId="33" borderId="23" xfId="54" applyNumberFormat="1" applyFont="1" applyFill="1" applyBorder="1" applyAlignment="1">
      <alignment horizontal="center" wrapText="1"/>
      <protection/>
    </xf>
    <xf numFmtId="2" fontId="5" fillId="33" borderId="23" xfId="54" applyNumberFormat="1" applyFont="1" applyFill="1" applyBorder="1" applyAlignment="1">
      <alignment wrapText="1"/>
      <protection/>
    </xf>
    <xf numFmtId="3" fontId="8" fillId="33" borderId="23" xfId="54" applyNumberFormat="1" applyFont="1" applyFill="1" applyBorder="1" applyAlignment="1">
      <alignment horizontal="center" wrapText="1"/>
      <protection/>
    </xf>
    <xf numFmtId="3" fontId="9" fillId="33" borderId="23" xfId="54" applyNumberFormat="1" applyFont="1" applyFill="1" applyBorder="1" applyAlignment="1">
      <alignment horizontal="center" wrapText="1"/>
      <protection/>
    </xf>
    <xf numFmtId="4" fontId="8" fillId="33" borderId="23" xfId="54" applyNumberFormat="1" applyFont="1" applyFill="1" applyBorder="1" applyAlignment="1">
      <alignment horizontal="center" wrapText="1"/>
      <protection/>
    </xf>
    <xf numFmtId="177" fontId="8" fillId="33" borderId="23" xfId="0" applyNumberFormat="1" applyFont="1" applyFill="1" applyBorder="1" applyAlignment="1">
      <alignment horizontal="center" wrapText="1"/>
    </xf>
    <xf numFmtId="2" fontId="8" fillId="33" borderId="23" xfId="54" applyNumberFormat="1" applyFont="1" applyFill="1" applyBorder="1" applyAlignment="1">
      <alignment horizontal="center" wrapText="1"/>
      <protection/>
    </xf>
    <xf numFmtId="180" fontId="8" fillId="33" borderId="23" xfId="54" applyNumberFormat="1" applyFont="1" applyFill="1" applyBorder="1" applyAlignment="1">
      <alignment horizontal="center" wrapText="1"/>
      <protection/>
    </xf>
    <xf numFmtId="1" fontId="4" fillId="33" borderId="0" xfId="54" applyNumberFormat="1" applyFont="1" applyFill="1" applyBorder="1" applyAlignment="1">
      <alignment horizontal="center" wrapText="1"/>
      <protection/>
    </xf>
    <xf numFmtId="2" fontId="4" fillId="33" borderId="0" xfId="54" applyNumberFormat="1" applyFont="1" applyFill="1" applyBorder="1" applyAlignment="1">
      <alignment wrapText="1"/>
      <protection/>
    </xf>
    <xf numFmtId="3" fontId="9" fillId="33" borderId="0" xfId="54" applyNumberFormat="1" applyFont="1" applyFill="1" applyBorder="1" applyAlignment="1">
      <alignment horizontal="center" vertical="top" wrapText="1"/>
      <protection/>
    </xf>
    <xf numFmtId="3" fontId="9" fillId="33" borderId="0" xfId="54" applyNumberFormat="1" applyFont="1" applyFill="1" applyBorder="1" applyAlignment="1">
      <alignment horizontal="center" wrapText="1"/>
      <protection/>
    </xf>
    <xf numFmtId="182" fontId="9" fillId="33" borderId="0" xfId="54" applyNumberFormat="1" applyFont="1" applyFill="1" applyBorder="1" applyAlignment="1">
      <alignment horizontal="center" wrapText="1"/>
      <protection/>
    </xf>
    <xf numFmtId="177" fontId="9" fillId="33" borderId="0" xfId="0" applyNumberFormat="1" applyFont="1" applyFill="1" applyBorder="1" applyAlignment="1">
      <alignment horizontal="center"/>
    </xf>
    <xf numFmtId="176" fontId="9" fillId="33" borderId="0" xfId="54" applyNumberFormat="1" applyFont="1" applyFill="1" applyBorder="1" applyAlignment="1">
      <alignment horizontal="center" wrapText="1"/>
      <protection/>
    </xf>
    <xf numFmtId="180" fontId="9" fillId="33" borderId="0" xfId="54" applyNumberFormat="1" applyFont="1" applyFill="1" applyBorder="1" applyAlignment="1">
      <alignment horizontal="center"/>
      <protection/>
    </xf>
    <xf numFmtId="3" fontId="8" fillId="33" borderId="0" xfId="54" applyNumberFormat="1" applyFont="1" applyFill="1" applyBorder="1" applyAlignment="1">
      <alignment horizontal="center" vertical="top" wrapText="1"/>
      <protection/>
    </xf>
    <xf numFmtId="2" fontId="5" fillId="33" borderId="0" xfId="54" applyNumberFormat="1" applyFont="1" applyFill="1" applyBorder="1" applyAlignment="1">
      <alignment horizontal="center" wrapText="1"/>
      <protection/>
    </xf>
    <xf numFmtId="2" fontId="5" fillId="33" borderId="0" xfId="54" applyNumberFormat="1" applyFont="1" applyFill="1" applyBorder="1" applyAlignment="1">
      <alignment wrapText="1"/>
      <protection/>
    </xf>
    <xf numFmtId="3" fontId="8" fillId="33" borderId="0" xfId="54" applyNumberFormat="1" applyFont="1" applyFill="1" applyBorder="1" applyAlignment="1">
      <alignment horizontal="center" wrapText="1"/>
      <protection/>
    </xf>
    <xf numFmtId="4" fontId="8" fillId="33" borderId="0" xfId="54" applyNumberFormat="1" applyFont="1" applyFill="1" applyBorder="1" applyAlignment="1">
      <alignment horizontal="center" wrapText="1"/>
      <protection/>
    </xf>
    <xf numFmtId="177" fontId="8" fillId="33" borderId="0" xfId="54" applyNumberFormat="1" applyFont="1" applyFill="1" applyBorder="1" applyAlignment="1">
      <alignment horizontal="center" wrapText="1"/>
      <protection/>
    </xf>
    <xf numFmtId="180" fontId="8" fillId="33" borderId="0" xfId="54" applyNumberFormat="1" applyFont="1" applyFill="1" applyBorder="1" applyAlignment="1">
      <alignment horizontal="center" wrapText="1"/>
      <protection/>
    </xf>
    <xf numFmtId="2" fontId="5" fillId="33" borderId="0" xfId="54" applyNumberFormat="1" applyFont="1" applyFill="1" applyBorder="1" applyAlignment="1">
      <alignment vertical="top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Расчет медикаментов для бюджета" xfId="54"/>
    <cellStyle name="Обычный_Расчет медикаментов для бюджета 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3"/>
  <sheetViews>
    <sheetView view="pageBreakPreview" zoomScale="70" zoomScaleNormal="71" zoomScaleSheetLayoutView="70" zoomScalePageLayoutView="0" workbookViewId="0" topLeftCell="A1">
      <pane xSplit="2" ySplit="5" topLeftCell="G3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3" sqref="A3:A5"/>
    </sheetView>
  </sheetViews>
  <sheetFormatPr defaultColWidth="9.140625" defaultRowHeight="12.75"/>
  <cols>
    <col min="1" max="1" width="30.8515625" style="4" customWidth="1"/>
    <col min="2" max="2" width="14.8515625" style="4" customWidth="1"/>
    <col min="3" max="3" width="19.8515625" style="5" customWidth="1"/>
    <col min="4" max="4" width="21.7109375" style="5" customWidth="1"/>
    <col min="5" max="5" width="20.57421875" style="3" customWidth="1"/>
    <col min="6" max="6" width="16.7109375" style="3" customWidth="1"/>
    <col min="7" max="7" width="20.421875" style="3" customWidth="1"/>
    <col min="8" max="12" width="20.00390625" style="3" customWidth="1"/>
    <col min="13" max="13" width="16.28125" style="3" customWidth="1"/>
    <col min="14" max="14" width="21.57421875" style="3" customWidth="1"/>
    <col min="15" max="15" width="17.421875" style="3" customWidth="1"/>
    <col min="16" max="16" width="16.7109375" style="3" customWidth="1"/>
    <col min="17" max="16384" width="9.140625" style="3" customWidth="1"/>
  </cols>
  <sheetData>
    <row r="1" spans="1:16" ht="15.75">
      <c r="A1" s="148"/>
      <c r="B1" s="148"/>
      <c r="C1" s="148"/>
      <c r="D1" s="148"/>
      <c r="E1" s="3" t="s">
        <v>80</v>
      </c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</row>
    <row r="2" spans="1:16" ht="15.75" customHeight="1">
      <c r="A2" s="121"/>
      <c r="B2" s="121"/>
      <c r="C2" s="1"/>
      <c r="D2" s="1"/>
      <c r="F2" s="149"/>
      <c r="G2" s="149"/>
      <c r="H2" s="149"/>
      <c r="I2" s="119"/>
      <c r="J2" s="119"/>
      <c r="K2" s="119"/>
      <c r="L2" s="119"/>
      <c r="M2" s="149"/>
      <c r="N2" s="149"/>
      <c r="O2" s="149"/>
      <c r="P2" s="149"/>
    </row>
    <row r="3" spans="1:16" ht="62.25" customHeight="1">
      <c r="A3" s="167" t="s">
        <v>51</v>
      </c>
      <c r="B3" s="150" t="s">
        <v>50</v>
      </c>
      <c r="C3" s="153" t="s">
        <v>53</v>
      </c>
      <c r="D3" s="153"/>
      <c r="E3" s="153"/>
      <c r="F3" s="154" t="s">
        <v>81</v>
      </c>
      <c r="G3" s="154"/>
      <c r="H3" s="154"/>
      <c r="I3" s="155" t="s">
        <v>59</v>
      </c>
      <c r="J3" s="156"/>
      <c r="K3" s="157"/>
      <c r="L3" s="158" t="s">
        <v>61</v>
      </c>
      <c r="M3" s="161" t="s">
        <v>82</v>
      </c>
      <c r="N3" s="161"/>
      <c r="O3" s="161"/>
      <c r="P3" s="162" t="s">
        <v>60</v>
      </c>
    </row>
    <row r="4" spans="1:16" ht="117.75" customHeight="1">
      <c r="A4" s="168"/>
      <c r="B4" s="151"/>
      <c r="C4" s="163" t="s">
        <v>0</v>
      </c>
      <c r="D4" s="164"/>
      <c r="E4" s="122" t="s">
        <v>48</v>
      </c>
      <c r="F4" s="153" t="s">
        <v>0</v>
      </c>
      <c r="G4" s="153"/>
      <c r="H4" s="122" t="s">
        <v>48</v>
      </c>
      <c r="I4" s="165" t="s">
        <v>0</v>
      </c>
      <c r="J4" s="165"/>
      <c r="K4" s="118" t="s">
        <v>48</v>
      </c>
      <c r="L4" s="159"/>
      <c r="M4" s="153" t="s">
        <v>0</v>
      </c>
      <c r="N4" s="153"/>
      <c r="O4" s="122" t="s">
        <v>48</v>
      </c>
      <c r="P4" s="162"/>
    </row>
    <row r="5" spans="1:16" ht="125.25" customHeight="1">
      <c r="A5" s="169"/>
      <c r="B5" s="152"/>
      <c r="C5" s="126" t="s">
        <v>47</v>
      </c>
      <c r="D5" s="126" t="s">
        <v>46</v>
      </c>
      <c r="E5" s="126" t="s">
        <v>49</v>
      </c>
      <c r="F5" s="118" t="s">
        <v>47</v>
      </c>
      <c r="G5" s="118" t="s">
        <v>46</v>
      </c>
      <c r="H5" s="118" t="s">
        <v>49</v>
      </c>
      <c r="I5" s="118" t="s">
        <v>47</v>
      </c>
      <c r="J5" s="118" t="s">
        <v>46</v>
      </c>
      <c r="K5" s="118" t="s">
        <v>49</v>
      </c>
      <c r="L5" s="160"/>
      <c r="M5" s="118" t="s">
        <v>47</v>
      </c>
      <c r="N5" s="118" t="s">
        <v>46</v>
      </c>
      <c r="O5" s="118" t="s">
        <v>49</v>
      </c>
      <c r="P5" s="162"/>
    </row>
    <row r="6" spans="1:16" s="43" customFormat="1" ht="23.25" customHeight="1">
      <c r="A6" s="40" t="s">
        <v>1</v>
      </c>
      <c r="B6" s="26">
        <v>12</v>
      </c>
      <c r="C6" s="129"/>
      <c r="D6" s="129">
        <v>103</v>
      </c>
      <c r="E6" s="130"/>
      <c r="F6" s="44"/>
      <c r="G6" s="22">
        <v>6000</v>
      </c>
      <c r="H6" s="44"/>
      <c r="I6" s="42"/>
      <c r="J6" s="42">
        <v>1</v>
      </c>
      <c r="K6" s="42"/>
      <c r="L6" s="63">
        <v>0.203</v>
      </c>
      <c r="M6" s="45">
        <f>ROUND(C6*F6*I6*L6/1000,1)</f>
        <v>0</v>
      </c>
      <c r="N6" s="45">
        <f>ROUND(D6*G6*J6*L6/1000,1)+0.2</f>
        <v>125.7</v>
      </c>
      <c r="O6" s="45">
        <f>ROUND(E6*H6*K6*L6/1000,1)</f>
        <v>0</v>
      </c>
      <c r="P6" s="45">
        <f>SUM(M6:O6)</f>
        <v>125.7</v>
      </c>
    </row>
    <row r="7" spans="1:16" ht="15.75">
      <c r="A7" s="6" t="s">
        <v>2</v>
      </c>
      <c r="B7" s="26">
        <v>12</v>
      </c>
      <c r="C7" s="131">
        <v>25</v>
      </c>
      <c r="D7" s="131">
        <v>104</v>
      </c>
      <c r="E7" s="132"/>
      <c r="F7" s="22">
        <v>4500</v>
      </c>
      <c r="G7" s="22">
        <v>6000</v>
      </c>
      <c r="H7" s="22"/>
      <c r="I7" s="42">
        <v>1</v>
      </c>
      <c r="J7" s="42">
        <v>1</v>
      </c>
      <c r="K7" s="42"/>
      <c r="L7" s="51">
        <v>0.175</v>
      </c>
      <c r="M7" s="24">
        <f aca="true" t="shared" si="0" ref="M7:M50">ROUND(C7*F7*I7*L7/1000,1)</f>
        <v>19.7</v>
      </c>
      <c r="N7" s="24">
        <f aca="true" t="shared" si="1" ref="N7:N50">ROUND(D7*G7*J7*L7/1000,1)</f>
        <v>109.2</v>
      </c>
      <c r="O7" s="24">
        <f aca="true" t="shared" si="2" ref="O7:O50">ROUND(E7*H7*K7*L7/1000,1)</f>
        <v>0</v>
      </c>
      <c r="P7" s="24">
        <f aca="true" t="shared" si="3" ref="P7:P50">SUM(M7:O7)</f>
        <v>128.9</v>
      </c>
    </row>
    <row r="8" spans="1:16" ht="15.75">
      <c r="A8" s="6" t="s">
        <v>3</v>
      </c>
      <c r="B8" s="26">
        <v>12</v>
      </c>
      <c r="C8" s="131">
        <v>20</v>
      </c>
      <c r="D8" s="131">
        <v>122</v>
      </c>
      <c r="E8" s="130"/>
      <c r="F8" s="22">
        <v>4500</v>
      </c>
      <c r="G8" s="22">
        <v>6000</v>
      </c>
      <c r="H8" s="22"/>
      <c r="I8" s="42">
        <v>1</v>
      </c>
      <c r="J8" s="42">
        <v>1.02</v>
      </c>
      <c r="K8" s="42"/>
      <c r="L8" s="51">
        <v>0.16</v>
      </c>
      <c r="M8" s="24">
        <f t="shared" si="0"/>
        <v>14.4</v>
      </c>
      <c r="N8" s="24">
        <f t="shared" si="1"/>
        <v>119.5</v>
      </c>
      <c r="O8" s="24">
        <f t="shared" si="2"/>
        <v>0</v>
      </c>
      <c r="P8" s="24">
        <f t="shared" si="3"/>
        <v>133.9</v>
      </c>
    </row>
    <row r="9" spans="1:16" ht="15.75">
      <c r="A9" s="6" t="s">
        <v>4</v>
      </c>
      <c r="B9" s="26">
        <v>12</v>
      </c>
      <c r="C9" s="131">
        <v>45</v>
      </c>
      <c r="D9" s="131">
        <v>155</v>
      </c>
      <c r="E9" s="130">
        <v>43</v>
      </c>
      <c r="F9" s="22">
        <v>4500</v>
      </c>
      <c r="G9" s="22">
        <v>6000</v>
      </c>
      <c r="H9" s="22">
        <v>6000</v>
      </c>
      <c r="I9" s="42">
        <v>1</v>
      </c>
      <c r="J9" s="42">
        <v>1</v>
      </c>
      <c r="K9" s="42">
        <v>1.05</v>
      </c>
      <c r="L9" s="51">
        <v>0.19</v>
      </c>
      <c r="M9" s="24">
        <f t="shared" si="0"/>
        <v>38.5</v>
      </c>
      <c r="N9" s="24">
        <f t="shared" si="1"/>
        <v>176.7</v>
      </c>
      <c r="O9" s="24">
        <f t="shared" si="2"/>
        <v>51.5</v>
      </c>
      <c r="P9" s="24">
        <f t="shared" si="3"/>
        <v>266.7</v>
      </c>
    </row>
    <row r="10" spans="1:16" ht="15.75">
      <c r="A10" s="6" t="s">
        <v>5</v>
      </c>
      <c r="B10" s="26">
        <v>12</v>
      </c>
      <c r="C10" s="131">
        <v>75</v>
      </c>
      <c r="D10" s="131">
        <v>173</v>
      </c>
      <c r="E10" s="130">
        <v>28</v>
      </c>
      <c r="F10" s="22">
        <v>4500</v>
      </c>
      <c r="G10" s="22">
        <v>6000</v>
      </c>
      <c r="H10" s="22">
        <v>6000</v>
      </c>
      <c r="I10" s="42">
        <v>1</v>
      </c>
      <c r="J10" s="42">
        <v>1.01</v>
      </c>
      <c r="K10" s="42">
        <v>1.07</v>
      </c>
      <c r="L10" s="51">
        <v>0.14</v>
      </c>
      <c r="M10" s="24">
        <f t="shared" si="0"/>
        <v>47.3</v>
      </c>
      <c r="N10" s="24">
        <f>ROUND(D10*G10*J10*L10/1000,1)+1.2</f>
        <v>148</v>
      </c>
      <c r="O10" s="24">
        <f t="shared" si="2"/>
        <v>25.2</v>
      </c>
      <c r="P10" s="24">
        <f t="shared" si="3"/>
        <v>220.5</v>
      </c>
    </row>
    <row r="11" spans="1:16" ht="15.75">
      <c r="A11" s="6" t="s">
        <v>6</v>
      </c>
      <c r="B11" s="26">
        <v>12</v>
      </c>
      <c r="C11" s="131"/>
      <c r="D11" s="131">
        <v>160</v>
      </c>
      <c r="E11" s="132"/>
      <c r="F11" s="22"/>
      <c r="G11" s="22">
        <v>6000</v>
      </c>
      <c r="H11" s="22"/>
      <c r="I11" s="42"/>
      <c r="J11" s="42">
        <v>1</v>
      </c>
      <c r="K11" s="42"/>
      <c r="L11" s="51">
        <v>0.12</v>
      </c>
      <c r="M11" s="24">
        <f t="shared" si="0"/>
        <v>0</v>
      </c>
      <c r="N11" s="24">
        <f t="shared" si="1"/>
        <v>115.2</v>
      </c>
      <c r="O11" s="24">
        <f t="shared" si="2"/>
        <v>0</v>
      </c>
      <c r="P11" s="24">
        <f t="shared" si="3"/>
        <v>115.2</v>
      </c>
    </row>
    <row r="12" spans="1:16" ht="15.75">
      <c r="A12" s="6" t="s">
        <v>7</v>
      </c>
      <c r="B12" s="26">
        <v>12</v>
      </c>
      <c r="C12" s="131">
        <v>25</v>
      </c>
      <c r="D12" s="131">
        <v>190</v>
      </c>
      <c r="E12" s="130">
        <v>45</v>
      </c>
      <c r="F12" s="22">
        <v>4500</v>
      </c>
      <c r="G12" s="22">
        <v>6000</v>
      </c>
      <c r="H12" s="22">
        <v>6000</v>
      </c>
      <c r="I12" s="42">
        <v>1</v>
      </c>
      <c r="J12" s="42">
        <v>1.05</v>
      </c>
      <c r="K12" s="42">
        <v>1</v>
      </c>
      <c r="L12" s="51">
        <v>0.16</v>
      </c>
      <c r="M12" s="24">
        <f t="shared" si="0"/>
        <v>18</v>
      </c>
      <c r="N12" s="24">
        <f t="shared" si="1"/>
        <v>191.5</v>
      </c>
      <c r="O12" s="24">
        <f t="shared" si="2"/>
        <v>43.2</v>
      </c>
      <c r="P12" s="24">
        <f t="shared" si="3"/>
        <v>252.7</v>
      </c>
    </row>
    <row r="13" spans="1:16" ht="15.75">
      <c r="A13" s="6" t="s">
        <v>8</v>
      </c>
      <c r="B13" s="26">
        <v>12</v>
      </c>
      <c r="C13" s="131">
        <v>44</v>
      </c>
      <c r="D13" s="131">
        <v>181</v>
      </c>
      <c r="E13" s="130">
        <v>45</v>
      </c>
      <c r="F13" s="22">
        <v>4500</v>
      </c>
      <c r="G13" s="22">
        <v>6000</v>
      </c>
      <c r="H13" s="22">
        <v>6000</v>
      </c>
      <c r="I13" s="42">
        <v>1</v>
      </c>
      <c r="J13" s="42">
        <v>1</v>
      </c>
      <c r="K13" s="42">
        <v>1</v>
      </c>
      <c r="L13" s="51">
        <v>0.15</v>
      </c>
      <c r="M13" s="24">
        <f t="shared" si="0"/>
        <v>29.7</v>
      </c>
      <c r="N13" s="24">
        <f t="shared" si="1"/>
        <v>162.9</v>
      </c>
      <c r="O13" s="24">
        <f t="shared" si="2"/>
        <v>40.5</v>
      </c>
      <c r="P13" s="24">
        <f t="shared" si="3"/>
        <v>233.1</v>
      </c>
    </row>
    <row r="14" spans="1:16" ht="15.75">
      <c r="A14" s="6" t="s">
        <v>9</v>
      </c>
      <c r="B14" s="26">
        <v>12</v>
      </c>
      <c r="C14" s="131">
        <v>41</v>
      </c>
      <c r="D14" s="131">
        <v>145</v>
      </c>
      <c r="E14" s="130">
        <v>37</v>
      </c>
      <c r="F14" s="22">
        <v>4500</v>
      </c>
      <c r="G14" s="22">
        <v>6000</v>
      </c>
      <c r="H14" s="22">
        <v>6000</v>
      </c>
      <c r="I14" s="42">
        <v>1</v>
      </c>
      <c r="J14" s="42">
        <v>1.03</v>
      </c>
      <c r="K14" s="42">
        <v>1</v>
      </c>
      <c r="L14" s="51">
        <v>0.15</v>
      </c>
      <c r="M14" s="24">
        <f t="shared" si="0"/>
        <v>27.7</v>
      </c>
      <c r="N14" s="24">
        <f t="shared" si="1"/>
        <v>134.4</v>
      </c>
      <c r="O14" s="24">
        <f t="shared" si="2"/>
        <v>33.3</v>
      </c>
      <c r="P14" s="24">
        <f t="shared" si="3"/>
        <v>195.39999999999998</v>
      </c>
    </row>
    <row r="15" spans="1:16" ht="15.75">
      <c r="A15" s="6" t="s">
        <v>10</v>
      </c>
      <c r="B15" s="26">
        <v>12</v>
      </c>
      <c r="C15" s="131">
        <v>45</v>
      </c>
      <c r="D15" s="131">
        <v>159</v>
      </c>
      <c r="E15" s="130">
        <v>30</v>
      </c>
      <c r="F15" s="22">
        <v>4500</v>
      </c>
      <c r="G15" s="22">
        <v>6000</v>
      </c>
      <c r="H15" s="22">
        <v>6000</v>
      </c>
      <c r="I15" s="42">
        <v>1</v>
      </c>
      <c r="J15" s="42">
        <v>1</v>
      </c>
      <c r="K15" s="42">
        <v>1</v>
      </c>
      <c r="L15" s="51">
        <v>0.22</v>
      </c>
      <c r="M15" s="24">
        <f t="shared" si="0"/>
        <v>44.6</v>
      </c>
      <c r="N15" s="24">
        <f t="shared" si="1"/>
        <v>209.9</v>
      </c>
      <c r="O15" s="24">
        <f t="shared" si="2"/>
        <v>39.6</v>
      </c>
      <c r="P15" s="24">
        <f t="shared" si="3"/>
        <v>294.1</v>
      </c>
    </row>
    <row r="16" spans="1:16" ht="15.75">
      <c r="A16" s="7" t="s">
        <v>11</v>
      </c>
      <c r="B16" s="26">
        <v>12</v>
      </c>
      <c r="C16" s="133">
        <v>22</v>
      </c>
      <c r="D16" s="133">
        <v>51</v>
      </c>
      <c r="E16" s="134">
        <v>16</v>
      </c>
      <c r="F16" s="22">
        <v>4500</v>
      </c>
      <c r="G16" s="22">
        <v>6000</v>
      </c>
      <c r="H16" s="22">
        <v>6000</v>
      </c>
      <c r="I16" s="42">
        <v>1</v>
      </c>
      <c r="J16" s="42">
        <v>1</v>
      </c>
      <c r="K16" s="42">
        <v>1</v>
      </c>
      <c r="L16" s="51">
        <v>0.25</v>
      </c>
      <c r="M16" s="24">
        <f t="shared" si="0"/>
        <v>24.8</v>
      </c>
      <c r="N16" s="24">
        <f t="shared" si="1"/>
        <v>76.5</v>
      </c>
      <c r="O16" s="24">
        <f t="shared" si="2"/>
        <v>24</v>
      </c>
      <c r="P16" s="24">
        <f t="shared" si="3"/>
        <v>125.3</v>
      </c>
    </row>
    <row r="17" spans="1:16" ht="15.75">
      <c r="A17" s="6" t="s">
        <v>25</v>
      </c>
      <c r="B17" s="27">
        <v>10</v>
      </c>
      <c r="C17" s="131"/>
      <c r="D17" s="131">
        <v>26</v>
      </c>
      <c r="E17" s="132"/>
      <c r="F17" s="22"/>
      <c r="G17" s="22">
        <v>6000</v>
      </c>
      <c r="H17" s="22"/>
      <c r="I17" s="42"/>
      <c r="J17" s="42">
        <v>1</v>
      </c>
      <c r="K17" s="42"/>
      <c r="L17" s="51">
        <v>0.218</v>
      </c>
      <c r="M17" s="24">
        <f t="shared" si="0"/>
        <v>0</v>
      </c>
      <c r="N17" s="24">
        <f t="shared" si="1"/>
        <v>34</v>
      </c>
      <c r="O17" s="24">
        <f t="shared" si="2"/>
        <v>0</v>
      </c>
      <c r="P17" s="24">
        <f t="shared" si="3"/>
        <v>34</v>
      </c>
    </row>
    <row r="18" spans="1:16" ht="15.75">
      <c r="A18" s="6" t="s">
        <v>24</v>
      </c>
      <c r="B18" s="27">
        <v>10</v>
      </c>
      <c r="C18" s="131"/>
      <c r="D18" s="131">
        <v>25</v>
      </c>
      <c r="E18" s="130"/>
      <c r="F18" s="22"/>
      <c r="G18" s="22">
        <v>6000</v>
      </c>
      <c r="H18" s="22"/>
      <c r="I18" s="42"/>
      <c r="J18" s="42">
        <v>1</v>
      </c>
      <c r="K18" s="42"/>
      <c r="L18" s="51">
        <v>0.25</v>
      </c>
      <c r="M18" s="24">
        <f t="shared" si="0"/>
        <v>0</v>
      </c>
      <c r="N18" s="24">
        <f t="shared" si="1"/>
        <v>37.5</v>
      </c>
      <c r="O18" s="24">
        <f t="shared" si="2"/>
        <v>0</v>
      </c>
      <c r="P18" s="24">
        <f t="shared" si="3"/>
        <v>37.5</v>
      </c>
    </row>
    <row r="19" spans="1:16" ht="15.75">
      <c r="A19" s="6" t="s">
        <v>12</v>
      </c>
      <c r="B19" s="27">
        <v>10</v>
      </c>
      <c r="C19" s="131"/>
      <c r="D19" s="131">
        <v>86</v>
      </c>
      <c r="E19" s="130"/>
      <c r="F19" s="22"/>
      <c r="G19" s="22">
        <v>6000</v>
      </c>
      <c r="H19" s="22"/>
      <c r="I19" s="42"/>
      <c r="J19" s="42">
        <v>1</v>
      </c>
      <c r="K19" s="42"/>
      <c r="L19" s="51">
        <v>0.095</v>
      </c>
      <c r="M19" s="24">
        <f t="shared" si="0"/>
        <v>0</v>
      </c>
      <c r="N19" s="24">
        <f t="shared" si="1"/>
        <v>49</v>
      </c>
      <c r="O19" s="24">
        <f t="shared" si="2"/>
        <v>0</v>
      </c>
      <c r="P19" s="24">
        <f t="shared" si="3"/>
        <v>49</v>
      </c>
    </row>
    <row r="20" spans="1:16" ht="15.75">
      <c r="A20" s="6" t="s">
        <v>13</v>
      </c>
      <c r="B20" s="27">
        <v>10</v>
      </c>
      <c r="C20" s="131"/>
      <c r="D20" s="131">
        <v>45</v>
      </c>
      <c r="E20" s="130"/>
      <c r="F20" s="22"/>
      <c r="G20" s="22">
        <v>6000</v>
      </c>
      <c r="H20" s="22"/>
      <c r="I20" s="42"/>
      <c r="J20" s="42">
        <v>1.11</v>
      </c>
      <c r="K20" s="42"/>
      <c r="L20" s="51">
        <v>0.1</v>
      </c>
      <c r="M20" s="24">
        <f t="shared" si="0"/>
        <v>0</v>
      </c>
      <c r="N20" s="24">
        <f t="shared" si="1"/>
        <v>30</v>
      </c>
      <c r="O20" s="24">
        <f t="shared" si="2"/>
        <v>0</v>
      </c>
      <c r="P20" s="24">
        <f t="shared" si="3"/>
        <v>30</v>
      </c>
    </row>
    <row r="21" spans="1:16" ht="15.75">
      <c r="A21" s="6" t="s">
        <v>14</v>
      </c>
      <c r="B21" s="27">
        <v>10</v>
      </c>
      <c r="C21" s="131"/>
      <c r="D21" s="131">
        <v>50</v>
      </c>
      <c r="E21" s="130"/>
      <c r="F21" s="22"/>
      <c r="G21" s="22">
        <v>6000</v>
      </c>
      <c r="H21" s="22"/>
      <c r="I21" s="42"/>
      <c r="J21" s="42">
        <v>1</v>
      </c>
      <c r="K21" s="42"/>
      <c r="L21" s="51">
        <v>0.172</v>
      </c>
      <c r="M21" s="24">
        <f t="shared" si="0"/>
        <v>0</v>
      </c>
      <c r="N21" s="24">
        <f t="shared" si="1"/>
        <v>51.6</v>
      </c>
      <c r="O21" s="24">
        <f t="shared" si="2"/>
        <v>0</v>
      </c>
      <c r="P21" s="24">
        <f t="shared" si="3"/>
        <v>51.6</v>
      </c>
    </row>
    <row r="22" spans="1:16" s="8" customFormat="1" ht="16.5" customHeight="1">
      <c r="A22" s="7" t="s">
        <v>15</v>
      </c>
      <c r="B22" s="28">
        <v>10</v>
      </c>
      <c r="C22" s="131"/>
      <c r="D22" s="131">
        <v>64</v>
      </c>
      <c r="E22" s="130"/>
      <c r="F22" s="22"/>
      <c r="G22" s="22">
        <v>6000</v>
      </c>
      <c r="H22" s="23"/>
      <c r="I22" s="42"/>
      <c r="J22" s="42">
        <v>1</v>
      </c>
      <c r="K22" s="42"/>
      <c r="L22" s="51">
        <v>0.125</v>
      </c>
      <c r="M22" s="24">
        <f t="shared" si="0"/>
        <v>0</v>
      </c>
      <c r="N22" s="24">
        <f t="shared" si="1"/>
        <v>48</v>
      </c>
      <c r="O22" s="24">
        <f t="shared" si="2"/>
        <v>0</v>
      </c>
      <c r="P22" s="24">
        <f t="shared" si="3"/>
        <v>48</v>
      </c>
    </row>
    <row r="23" spans="1:16" ht="19.5" customHeight="1">
      <c r="A23" s="6" t="s">
        <v>26</v>
      </c>
      <c r="B23" s="27">
        <v>9</v>
      </c>
      <c r="C23" s="131"/>
      <c r="D23" s="131">
        <v>18</v>
      </c>
      <c r="E23" s="135"/>
      <c r="F23" s="22"/>
      <c r="G23" s="22">
        <v>6000</v>
      </c>
      <c r="H23" s="22"/>
      <c r="I23" s="42"/>
      <c r="J23" s="42">
        <v>1.39</v>
      </c>
      <c r="K23" s="42"/>
      <c r="L23" s="51">
        <v>0.125</v>
      </c>
      <c r="M23" s="24">
        <f t="shared" si="0"/>
        <v>0</v>
      </c>
      <c r="N23" s="24">
        <f t="shared" si="1"/>
        <v>18.8</v>
      </c>
      <c r="O23" s="24">
        <f t="shared" si="2"/>
        <v>0</v>
      </c>
      <c r="P23" s="24">
        <f t="shared" si="3"/>
        <v>18.8</v>
      </c>
    </row>
    <row r="24" spans="1:16" ht="19.5" customHeight="1">
      <c r="A24" s="6" t="s">
        <v>27</v>
      </c>
      <c r="B24" s="27">
        <v>9</v>
      </c>
      <c r="C24" s="131"/>
      <c r="D24" s="131">
        <v>8</v>
      </c>
      <c r="E24" s="130"/>
      <c r="F24" s="22"/>
      <c r="G24" s="22">
        <v>6000</v>
      </c>
      <c r="H24" s="22"/>
      <c r="I24" s="42"/>
      <c r="J24" s="42">
        <v>3.12</v>
      </c>
      <c r="K24" s="42"/>
      <c r="L24" s="51">
        <v>0.16</v>
      </c>
      <c r="M24" s="24">
        <f t="shared" si="0"/>
        <v>0</v>
      </c>
      <c r="N24" s="24">
        <f t="shared" si="1"/>
        <v>24</v>
      </c>
      <c r="O24" s="24">
        <f t="shared" si="2"/>
        <v>0</v>
      </c>
      <c r="P24" s="24">
        <f t="shared" si="3"/>
        <v>24</v>
      </c>
    </row>
    <row r="25" spans="1:16" ht="19.5" customHeight="1">
      <c r="A25" s="6" t="s">
        <v>28</v>
      </c>
      <c r="B25" s="27">
        <v>9</v>
      </c>
      <c r="C25" s="131"/>
      <c r="D25" s="131">
        <v>12</v>
      </c>
      <c r="E25" s="130"/>
      <c r="F25" s="22"/>
      <c r="G25" s="22">
        <v>6000</v>
      </c>
      <c r="H25" s="22"/>
      <c r="I25" s="42"/>
      <c r="J25" s="42">
        <v>2.08</v>
      </c>
      <c r="K25" s="42"/>
      <c r="L25" s="51">
        <v>0.21</v>
      </c>
      <c r="M25" s="24">
        <f t="shared" si="0"/>
        <v>0</v>
      </c>
      <c r="N25" s="24">
        <f t="shared" si="1"/>
        <v>31.4</v>
      </c>
      <c r="O25" s="24">
        <f t="shared" si="2"/>
        <v>0</v>
      </c>
      <c r="P25" s="24">
        <f t="shared" si="3"/>
        <v>31.4</v>
      </c>
    </row>
    <row r="26" spans="1:16" ht="27.75" customHeight="1">
      <c r="A26" s="6" t="s">
        <v>29</v>
      </c>
      <c r="B26" s="27">
        <v>10</v>
      </c>
      <c r="C26" s="131"/>
      <c r="D26" s="131">
        <v>27</v>
      </c>
      <c r="E26" s="130"/>
      <c r="F26" s="22"/>
      <c r="G26" s="22">
        <v>6000</v>
      </c>
      <c r="H26" s="22"/>
      <c r="I26" s="42"/>
      <c r="J26" s="42">
        <v>1</v>
      </c>
      <c r="K26" s="42"/>
      <c r="L26" s="51">
        <v>0.2</v>
      </c>
      <c r="M26" s="24">
        <f t="shared" si="0"/>
        <v>0</v>
      </c>
      <c r="N26" s="24">
        <f t="shared" si="1"/>
        <v>32.4</v>
      </c>
      <c r="O26" s="24">
        <f t="shared" si="2"/>
        <v>0</v>
      </c>
      <c r="P26" s="24">
        <f t="shared" si="3"/>
        <v>32.4</v>
      </c>
    </row>
    <row r="27" spans="1:16" ht="22.5" customHeight="1">
      <c r="A27" s="6" t="s">
        <v>16</v>
      </c>
      <c r="B27" s="29">
        <v>10</v>
      </c>
      <c r="C27" s="129"/>
      <c r="D27" s="129">
        <v>95</v>
      </c>
      <c r="E27" s="130"/>
      <c r="F27" s="22"/>
      <c r="G27" s="22">
        <v>6000</v>
      </c>
      <c r="H27" s="22"/>
      <c r="I27" s="42"/>
      <c r="J27" s="42">
        <v>1.05</v>
      </c>
      <c r="K27" s="42"/>
      <c r="L27" s="51">
        <v>0.12</v>
      </c>
      <c r="M27" s="24">
        <f t="shared" si="0"/>
        <v>0</v>
      </c>
      <c r="N27" s="24">
        <f t="shared" si="1"/>
        <v>71.8</v>
      </c>
      <c r="O27" s="24">
        <f t="shared" si="2"/>
        <v>0</v>
      </c>
      <c r="P27" s="24">
        <f t="shared" si="3"/>
        <v>71.8</v>
      </c>
    </row>
    <row r="28" spans="1:16" ht="18.75" customHeight="1">
      <c r="A28" s="6" t="s">
        <v>17</v>
      </c>
      <c r="B28" s="27">
        <v>10</v>
      </c>
      <c r="C28" s="131"/>
      <c r="D28" s="131">
        <v>74</v>
      </c>
      <c r="E28" s="130">
        <v>17</v>
      </c>
      <c r="F28" s="22"/>
      <c r="G28" s="22">
        <v>6000</v>
      </c>
      <c r="H28" s="22">
        <v>6000</v>
      </c>
      <c r="I28" s="42"/>
      <c r="J28" s="42">
        <v>1.01</v>
      </c>
      <c r="K28" s="42">
        <v>1</v>
      </c>
      <c r="L28" s="51">
        <v>0.161</v>
      </c>
      <c r="M28" s="24">
        <f t="shared" si="0"/>
        <v>0</v>
      </c>
      <c r="N28" s="24">
        <f t="shared" si="1"/>
        <v>72.2</v>
      </c>
      <c r="O28" s="24">
        <f t="shared" si="2"/>
        <v>16.4</v>
      </c>
      <c r="P28" s="24">
        <f t="shared" si="3"/>
        <v>88.6</v>
      </c>
    </row>
    <row r="29" spans="1:16" s="8" customFormat="1" ht="25.5" customHeight="1">
      <c r="A29" s="7" t="s">
        <v>18</v>
      </c>
      <c r="B29" s="28">
        <v>10</v>
      </c>
      <c r="C29" s="131">
        <v>21</v>
      </c>
      <c r="D29" s="131">
        <v>52</v>
      </c>
      <c r="E29" s="135">
        <v>44</v>
      </c>
      <c r="F29" s="22">
        <v>4500</v>
      </c>
      <c r="G29" s="22">
        <v>6000</v>
      </c>
      <c r="H29" s="22">
        <v>6000</v>
      </c>
      <c r="I29" s="42">
        <v>1</v>
      </c>
      <c r="J29" s="42">
        <v>1</v>
      </c>
      <c r="K29" s="42">
        <v>1</v>
      </c>
      <c r="L29" s="51">
        <v>0.141</v>
      </c>
      <c r="M29" s="24">
        <f t="shared" si="0"/>
        <v>13.3</v>
      </c>
      <c r="N29" s="24">
        <f t="shared" si="1"/>
        <v>44</v>
      </c>
      <c r="O29" s="24">
        <f t="shared" si="2"/>
        <v>37.2</v>
      </c>
      <c r="P29" s="24">
        <f t="shared" si="3"/>
        <v>94.5</v>
      </c>
    </row>
    <row r="30" spans="1:16" ht="15.75">
      <c r="A30" s="6" t="s">
        <v>19</v>
      </c>
      <c r="B30" s="27">
        <v>10</v>
      </c>
      <c r="C30" s="131">
        <v>18</v>
      </c>
      <c r="D30" s="131">
        <v>119</v>
      </c>
      <c r="E30" s="132"/>
      <c r="F30" s="22">
        <v>4500</v>
      </c>
      <c r="G30" s="22">
        <v>6000</v>
      </c>
      <c r="H30" s="22"/>
      <c r="I30" s="42">
        <v>1.11</v>
      </c>
      <c r="J30" s="42">
        <v>1</v>
      </c>
      <c r="K30" s="42"/>
      <c r="L30" s="51">
        <v>0.115</v>
      </c>
      <c r="M30" s="24">
        <f t="shared" si="0"/>
        <v>10.3</v>
      </c>
      <c r="N30" s="24">
        <f t="shared" si="1"/>
        <v>82.1</v>
      </c>
      <c r="O30" s="24">
        <f t="shared" si="2"/>
        <v>0</v>
      </c>
      <c r="P30" s="24">
        <f t="shared" si="3"/>
        <v>92.39999999999999</v>
      </c>
    </row>
    <row r="31" spans="1:16" ht="15.75">
      <c r="A31" s="6" t="s">
        <v>20</v>
      </c>
      <c r="B31" s="27">
        <v>10</v>
      </c>
      <c r="C31" s="131">
        <v>24</v>
      </c>
      <c r="D31" s="131">
        <v>112</v>
      </c>
      <c r="E31" s="132"/>
      <c r="F31" s="22">
        <v>4500</v>
      </c>
      <c r="G31" s="22">
        <v>6000</v>
      </c>
      <c r="H31" s="22"/>
      <c r="I31" s="42">
        <v>1</v>
      </c>
      <c r="J31" s="42">
        <v>1.12</v>
      </c>
      <c r="K31" s="42"/>
      <c r="L31" s="51">
        <v>0.077</v>
      </c>
      <c r="M31" s="24">
        <f t="shared" si="0"/>
        <v>8.3</v>
      </c>
      <c r="N31" s="24">
        <f t="shared" si="1"/>
        <v>58</v>
      </c>
      <c r="O31" s="24">
        <f t="shared" si="2"/>
        <v>0</v>
      </c>
      <c r="P31" s="24">
        <f t="shared" si="3"/>
        <v>66.3</v>
      </c>
    </row>
    <row r="32" spans="1:16" ht="20.25" customHeight="1">
      <c r="A32" s="6" t="s">
        <v>30</v>
      </c>
      <c r="B32" s="27">
        <v>10</v>
      </c>
      <c r="C32" s="131"/>
      <c r="D32" s="131">
        <v>20</v>
      </c>
      <c r="E32" s="132"/>
      <c r="F32" s="22"/>
      <c r="G32" s="22">
        <v>6000</v>
      </c>
      <c r="H32" s="22"/>
      <c r="I32" s="42"/>
      <c r="J32" s="42">
        <v>1.25</v>
      </c>
      <c r="K32" s="42"/>
      <c r="L32" s="51">
        <v>0.17</v>
      </c>
      <c r="M32" s="24">
        <f t="shared" si="0"/>
        <v>0</v>
      </c>
      <c r="N32" s="24">
        <f t="shared" si="1"/>
        <v>25.5</v>
      </c>
      <c r="O32" s="24">
        <f t="shared" si="2"/>
        <v>0</v>
      </c>
      <c r="P32" s="24">
        <f t="shared" si="3"/>
        <v>25.5</v>
      </c>
    </row>
    <row r="33" spans="1:16" ht="15.75">
      <c r="A33" s="6" t="s">
        <v>31</v>
      </c>
      <c r="B33" s="27">
        <v>10</v>
      </c>
      <c r="C33" s="131"/>
      <c r="D33" s="131">
        <v>18</v>
      </c>
      <c r="E33" s="132"/>
      <c r="F33" s="22"/>
      <c r="G33" s="22">
        <v>6000</v>
      </c>
      <c r="H33" s="22"/>
      <c r="I33" s="42"/>
      <c r="J33" s="42">
        <v>1.39</v>
      </c>
      <c r="K33" s="42"/>
      <c r="L33" s="51">
        <v>0.2</v>
      </c>
      <c r="M33" s="24">
        <f t="shared" si="0"/>
        <v>0</v>
      </c>
      <c r="N33" s="24">
        <f t="shared" si="1"/>
        <v>30</v>
      </c>
      <c r="O33" s="24">
        <f t="shared" si="2"/>
        <v>0</v>
      </c>
      <c r="P33" s="24">
        <f t="shared" si="3"/>
        <v>30</v>
      </c>
    </row>
    <row r="34" spans="1:16" ht="21" customHeight="1">
      <c r="A34" s="6" t="s">
        <v>21</v>
      </c>
      <c r="B34" s="27">
        <v>10</v>
      </c>
      <c r="C34" s="131"/>
      <c r="D34" s="131">
        <v>62</v>
      </c>
      <c r="E34" s="132"/>
      <c r="F34" s="22"/>
      <c r="G34" s="22">
        <v>6000</v>
      </c>
      <c r="H34" s="22"/>
      <c r="I34" s="42"/>
      <c r="J34" s="42">
        <v>1</v>
      </c>
      <c r="K34" s="42"/>
      <c r="L34" s="51">
        <v>0.122</v>
      </c>
      <c r="M34" s="24">
        <f t="shared" si="0"/>
        <v>0</v>
      </c>
      <c r="N34" s="24">
        <f t="shared" si="1"/>
        <v>45.4</v>
      </c>
      <c r="O34" s="24">
        <f t="shared" si="2"/>
        <v>0</v>
      </c>
      <c r="P34" s="24">
        <f t="shared" si="3"/>
        <v>45.4</v>
      </c>
    </row>
    <row r="35" spans="1:16" ht="21" customHeight="1">
      <c r="A35" s="6" t="s">
        <v>32</v>
      </c>
      <c r="B35" s="27">
        <v>9</v>
      </c>
      <c r="C35" s="131"/>
      <c r="D35" s="131">
        <v>12</v>
      </c>
      <c r="E35" s="132"/>
      <c r="F35" s="22"/>
      <c r="G35" s="22">
        <v>6000</v>
      </c>
      <c r="H35" s="22"/>
      <c r="I35" s="42"/>
      <c r="J35" s="42">
        <v>2.08</v>
      </c>
      <c r="K35" s="42"/>
      <c r="L35" s="51">
        <v>0.155</v>
      </c>
      <c r="M35" s="24">
        <f t="shared" si="0"/>
        <v>0</v>
      </c>
      <c r="N35" s="24">
        <f t="shared" si="1"/>
        <v>23.2</v>
      </c>
      <c r="O35" s="24">
        <f t="shared" si="2"/>
        <v>0</v>
      </c>
      <c r="P35" s="24">
        <f t="shared" si="3"/>
        <v>23.2</v>
      </c>
    </row>
    <row r="36" spans="1:16" ht="15.75">
      <c r="A36" s="6" t="s">
        <v>33</v>
      </c>
      <c r="B36" s="27">
        <v>10</v>
      </c>
      <c r="C36" s="131"/>
      <c r="D36" s="131">
        <v>31</v>
      </c>
      <c r="E36" s="132"/>
      <c r="F36" s="22"/>
      <c r="G36" s="22">
        <v>6000</v>
      </c>
      <c r="H36" s="22"/>
      <c r="I36" s="42"/>
      <c r="J36" s="42">
        <v>1.61</v>
      </c>
      <c r="K36" s="42"/>
      <c r="L36" s="51">
        <v>0.115</v>
      </c>
      <c r="M36" s="24">
        <f t="shared" si="0"/>
        <v>0</v>
      </c>
      <c r="N36" s="24">
        <f t="shared" si="1"/>
        <v>34.4</v>
      </c>
      <c r="O36" s="24">
        <f t="shared" si="2"/>
        <v>0</v>
      </c>
      <c r="P36" s="24">
        <f t="shared" si="3"/>
        <v>34.4</v>
      </c>
    </row>
    <row r="37" spans="1:16" ht="15.75">
      <c r="A37" s="6" t="s">
        <v>34</v>
      </c>
      <c r="B37" s="27">
        <v>10</v>
      </c>
      <c r="C37" s="131"/>
      <c r="D37" s="131">
        <v>26</v>
      </c>
      <c r="E37" s="132"/>
      <c r="F37" s="22"/>
      <c r="G37" s="22">
        <v>6000</v>
      </c>
      <c r="H37" s="22"/>
      <c r="I37" s="42"/>
      <c r="J37" s="42">
        <v>1</v>
      </c>
      <c r="K37" s="42"/>
      <c r="L37" s="51">
        <v>0.215</v>
      </c>
      <c r="M37" s="24">
        <f t="shared" si="0"/>
        <v>0</v>
      </c>
      <c r="N37" s="24">
        <f t="shared" si="1"/>
        <v>33.5</v>
      </c>
      <c r="O37" s="24">
        <f t="shared" si="2"/>
        <v>0</v>
      </c>
      <c r="P37" s="24">
        <f t="shared" si="3"/>
        <v>33.5</v>
      </c>
    </row>
    <row r="38" spans="1:16" ht="15.75">
      <c r="A38" s="6" t="s">
        <v>35</v>
      </c>
      <c r="B38" s="27">
        <v>10</v>
      </c>
      <c r="C38" s="131"/>
      <c r="D38" s="131">
        <v>34</v>
      </c>
      <c r="E38" s="136"/>
      <c r="F38" s="22"/>
      <c r="G38" s="22">
        <v>6000</v>
      </c>
      <c r="H38" s="22"/>
      <c r="I38" s="42"/>
      <c r="J38" s="42">
        <v>1.47</v>
      </c>
      <c r="K38" s="42"/>
      <c r="L38" s="51">
        <v>0.143</v>
      </c>
      <c r="M38" s="24">
        <f t="shared" si="0"/>
        <v>0</v>
      </c>
      <c r="N38" s="24">
        <f t="shared" si="1"/>
        <v>42.9</v>
      </c>
      <c r="O38" s="24">
        <f t="shared" si="2"/>
        <v>0</v>
      </c>
      <c r="P38" s="24">
        <f t="shared" si="3"/>
        <v>42.9</v>
      </c>
    </row>
    <row r="39" spans="1:16" s="8" customFormat="1" ht="16.5" customHeight="1">
      <c r="A39" s="7" t="s">
        <v>36</v>
      </c>
      <c r="B39" s="28">
        <v>9</v>
      </c>
      <c r="C39" s="131"/>
      <c r="D39" s="131">
        <v>22</v>
      </c>
      <c r="E39" s="130"/>
      <c r="F39" s="22"/>
      <c r="G39" s="22">
        <v>6000</v>
      </c>
      <c r="H39" s="23"/>
      <c r="I39" s="42"/>
      <c r="J39" s="42">
        <v>1.14</v>
      </c>
      <c r="K39" s="42"/>
      <c r="L39" s="51">
        <v>0.15</v>
      </c>
      <c r="M39" s="24">
        <f t="shared" si="0"/>
        <v>0</v>
      </c>
      <c r="N39" s="24">
        <f t="shared" si="1"/>
        <v>22.6</v>
      </c>
      <c r="O39" s="24">
        <f t="shared" si="2"/>
        <v>0</v>
      </c>
      <c r="P39" s="24">
        <f t="shared" si="3"/>
        <v>22.6</v>
      </c>
    </row>
    <row r="40" spans="1:16" s="8" customFormat="1" ht="15" customHeight="1">
      <c r="A40" s="7" t="s">
        <v>37</v>
      </c>
      <c r="B40" s="28">
        <v>10</v>
      </c>
      <c r="C40" s="131"/>
      <c r="D40" s="131">
        <v>34</v>
      </c>
      <c r="E40" s="132"/>
      <c r="F40" s="22"/>
      <c r="G40" s="22">
        <v>6000</v>
      </c>
      <c r="H40" s="23"/>
      <c r="I40" s="42"/>
      <c r="J40" s="42">
        <v>1.47</v>
      </c>
      <c r="K40" s="42"/>
      <c r="L40" s="51">
        <v>0.14</v>
      </c>
      <c r="M40" s="24">
        <f t="shared" si="0"/>
        <v>0</v>
      </c>
      <c r="N40" s="24">
        <f t="shared" si="1"/>
        <v>42</v>
      </c>
      <c r="O40" s="24">
        <f t="shared" si="2"/>
        <v>0</v>
      </c>
      <c r="P40" s="24">
        <f t="shared" si="3"/>
        <v>42</v>
      </c>
    </row>
    <row r="41" spans="1:16" ht="18.75" customHeight="1">
      <c r="A41" s="6" t="s">
        <v>38</v>
      </c>
      <c r="B41" s="27">
        <v>10</v>
      </c>
      <c r="C41" s="131"/>
      <c r="D41" s="131">
        <v>63</v>
      </c>
      <c r="E41" s="132"/>
      <c r="F41" s="22"/>
      <c r="G41" s="22">
        <v>6000</v>
      </c>
      <c r="H41" s="22"/>
      <c r="I41" s="42"/>
      <c r="J41" s="42">
        <v>1.19</v>
      </c>
      <c r="K41" s="42"/>
      <c r="L41" s="51">
        <v>0.128</v>
      </c>
      <c r="M41" s="24">
        <f t="shared" si="0"/>
        <v>0</v>
      </c>
      <c r="N41" s="24">
        <f t="shared" si="1"/>
        <v>57.6</v>
      </c>
      <c r="O41" s="24">
        <f t="shared" si="2"/>
        <v>0</v>
      </c>
      <c r="P41" s="24">
        <f t="shared" si="3"/>
        <v>57.6</v>
      </c>
    </row>
    <row r="42" spans="1:16" ht="15.75">
      <c r="A42" s="6" t="s">
        <v>39</v>
      </c>
      <c r="B42" s="27">
        <v>9</v>
      </c>
      <c r="C42" s="137"/>
      <c r="D42" s="137">
        <v>12</v>
      </c>
      <c r="E42" s="138"/>
      <c r="F42" s="22"/>
      <c r="G42" s="22">
        <v>6000</v>
      </c>
      <c r="H42" s="22"/>
      <c r="I42" s="42"/>
      <c r="J42" s="42">
        <v>2.08</v>
      </c>
      <c r="K42" s="42"/>
      <c r="L42" s="51">
        <v>0.245</v>
      </c>
      <c r="M42" s="24">
        <f t="shared" si="0"/>
        <v>0</v>
      </c>
      <c r="N42" s="24">
        <f t="shared" si="1"/>
        <v>36.7</v>
      </c>
      <c r="O42" s="24">
        <f t="shared" si="2"/>
        <v>0</v>
      </c>
      <c r="P42" s="24">
        <f t="shared" si="3"/>
        <v>36.7</v>
      </c>
    </row>
    <row r="43" spans="1:16" ht="14.25" customHeight="1">
      <c r="A43" s="6" t="s">
        <v>22</v>
      </c>
      <c r="B43" s="30">
        <v>10</v>
      </c>
      <c r="C43" s="139"/>
      <c r="D43" s="139">
        <v>40</v>
      </c>
      <c r="E43" s="139"/>
      <c r="F43" s="22"/>
      <c r="G43" s="22">
        <v>6000</v>
      </c>
      <c r="H43" s="22"/>
      <c r="I43" s="42"/>
      <c r="J43" s="42">
        <v>1.25</v>
      </c>
      <c r="K43" s="42"/>
      <c r="L43" s="51">
        <v>0.185</v>
      </c>
      <c r="M43" s="24">
        <f t="shared" si="0"/>
        <v>0</v>
      </c>
      <c r="N43" s="24">
        <f t="shared" si="1"/>
        <v>55.5</v>
      </c>
      <c r="O43" s="24">
        <f t="shared" si="2"/>
        <v>0</v>
      </c>
      <c r="P43" s="24">
        <f t="shared" si="3"/>
        <v>55.5</v>
      </c>
    </row>
    <row r="44" spans="1:16" ht="15.75">
      <c r="A44" s="6" t="s">
        <v>40</v>
      </c>
      <c r="B44" s="27">
        <v>10</v>
      </c>
      <c r="C44" s="129"/>
      <c r="D44" s="129">
        <v>22</v>
      </c>
      <c r="E44" s="140"/>
      <c r="F44" s="22"/>
      <c r="G44" s="22">
        <v>6000</v>
      </c>
      <c r="H44" s="22"/>
      <c r="I44" s="42"/>
      <c r="J44" s="42">
        <v>1.14</v>
      </c>
      <c r="K44" s="42"/>
      <c r="L44" s="51">
        <v>0.18</v>
      </c>
      <c r="M44" s="24">
        <f t="shared" si="0"/>
        <v>0</v>
      </c>
      <c r="N44" s="24">
        <f t="shared" si="1"/>
        <v>27.1</v>
      </c>
      <c r="O44" s="24">
        <f t="shared" si="2"/>
        <v>0</v>
      </c>
      <c r="P44" s="24">
        <f t="shared" si="3"/>
        <v>27.1</v>
      </c>
    </row>
    <row r="45" spans="1:16" ht="15.75">
      <c r="A45" s="6" t="s">
        <v>41</v>
      </c>
      <c r="B45" s="27">
        <v>9</v>
      </c>
      <c r="C45" s="131"/>
      <c r="D45" s="131">
        <v>7</v>
      </c>
      <c r="E45" s="132"/>
      <c r="F45" s="22"/>
      <c r="G45" s="22">
        <v>6000</v>
      </c>
      <c r="H45" s="22"/>
      <c r="I45" s="42"/>
      <c r="J45" s="42">
        <v>3.57</v>
      </c>
      <c r="K45" s="42"/>
      <c r="L45" s="51">
        <v>0.125</v>
      </c>
      <c r="M45" s="24">
        <f t="shared" si="0"/>
        <v>0</v>
      </c>
      <c r="N45" s="24">
        <f t="shared" si="1"/>
        <v>18.7</v>
      </c>
      <c r="O45" s="24">
        <f t="shared" si="2"/>
        <v>0</v>
      </c>
      <c r="P45" s="24">
        <f t="shared" si="3"/>
        <v>18.7</v>
      </c>
    </row>
    <row r="46" spans="1:16" ht="22.5" customHeight="1">
      <c r="A46" s="6" t="s">
        <v>42</v>
      </c>
      <c r="B46" s="27">
        <v>10</v>
      </c>
      <c r="C46" s="131"/>
      <c r="D46" s="131">
        <v>15</v>
      </c>
      <c r="E46" s="136"/>
      <c r="F46" s="22"/>
      <c r="G46" s="22">
        <v>6000</v>
      </c>
      <c r="H46" s="22"/>
      <c r="I46" s="42"/>
      <c r="J46" s="42">
        <v>1.67</v>
      </c>
      <c r="K46" s="42"/>
      <c r="L46" s="51">
        <v>0.35</v>
      </c>
      <c r="M46" s="24">
        <f t="shared" si="0"/>
        <v>0</v>
      </c>
      <c r="N46" s="24">
        <f t="shared" si="1"/>
        <v>52.6</v>
      </c>
      <c r="O46" s="24">
        <f t="shared" si="2"/>
        <v>0</v>
      </c>
      <c r="P46" s="24">
        <f t="shared" si="3"/>
        <v>52.6</v>
      </c>
    </row>
    <row r="47" spans="1:16" ht="15.75">
      <c r="A47" s="6" t="s">
        <v>23</v>
      </c>
      <c r="B47" s="27">
        <v>9</v>
      </c>
      <c r="C47" s="131"/>
      <c r="D47" s="131">
        <v>14</v>
      </c>
      <c r="E47" s="132"/>
      <c r="F47" s="22"/>
      <c r="G47" s="22">
        <v>6000</v>
      </c>
      <c r="H47" s="22"/>
      <c r="I47" s="42"/>
      <c r="J47" s="42">
        <v>1.36</v>
      </c>
      <c r="K47" s="42"/>
      <c r="L47" s="51">
        <v>0.08</v>
      </c>
      <c r="M47" s="24">
        <f t="shared" si="0"/>
        <v>0</v>
      </c>
      <c r="N47" s="24">
        <f t="shared" si="1"/>
        <v>9.1</v>
      </c>
      <c r="O47" s="24">
        <f t="shared" si="2"/>
        <v>0</v>
      </c>
      <c r="P47" s="24">
        <f t="shared" si="3"/>
        <v>9.1</v>
      </c>
    </row>
    <row r="48" spans="1:16" ht="18" customHeight="1">
      <c r="A48" s="6" t="s">
        <v>43</v>
      </c>
      <c r="B48" s="27">
        <v>10</v>
      </c>
      <c r="C48" s="131"/>
      <c r="D48" s="131">
        <v>21</v>
      </c>
      <c r="E48" s="132"/>
      <c r="F48" s="22"/>
      <c r="G48" s="22">
        <v>6000</v>
      </c>
      <c r="H48" s="22"/>
      <c r="I48" s="42"/>
      <c r="J48" s="42">
        <v>1.19</v>
      </c>
      <c r="K48" s="42"/>
      <c r="L48" s="51">
        <v>0.2</v>
      </c>
      <c r="M48" s="24">
        <f t="shared" si="0"/>
        <v>0</v>
      </c>
      <c r="N48" s="24">
        <f t="shared" si="1"/>
        <v>30</v>
      </c>
      <c r="O48" s="24">
        <f t="shared" si="2"/>
        <v>0</v>
      </c>
      <c r="P48" s="24">
        <f t="shared" si="3"/>
        <v>30</v>
      </c>
    </row>
    <row r="49" spans="1:16" ht="34.5" customHeight="1">
      <c r="A49" s="7" t="s">
        <v>44</v>
      </c>
      <c r="B49" s="28">
        <v>9</v>
      </c>
      <c r="C49" s="131"/>
      <c r="D49" s="131">
        <v>9</v>
      </c>
      <c r="E49" s="132"/>
      <c r="F49" s="22"/>
      <c r="G49" s="22">
        <v>6000</v>
      </c>
      <c r="H49" s="22"/>
      <c r="I49" s="42"/>
      <c r="J49" s="42">
        <v>2.78</v>
      </c>
      <c r="K49" s="42"/>
      <c r="L49" s="51">
        <v>0.13</v>
      </c>
      <c r="M49" s="24">
        <f t="shared" si="0"/>
        <v>0</v>
      </c>
      <c r="N49" s="24">
        <f t="shared" si="1"/>
        <v>19.5</v>
      </c>
      <c r="O49" s="24">
        <f t="shared" si="2"/>
        <v>0</v>
      </c>
      <c r="P49" s="24">
        <f t="shared" si="3"/>
        <v>19.5</v>
      </c>
    </row>
    <row r="50" spans="1:16" s="8" customFormat="1" ht="31.5">
      <c r="A50" s="7" t="s">
        <v>45</v>
      </c>
      <c r="B50" s="28">
        <v>10</v>
      </c>
      <c r="C50" s="131"/>
      <c r="D50" s="131">
        <v>17</v>
      </c>
      <c r="E50" s="138"/>
      <c r="F50" s="22"/>
      <c r="G50" s="22">
        <v>6000</v>
      </c>
      <c r="H50" s="23"/>
      <c r="I50" s="42"/>
      <c r="J50" s="42">
        <v>1.47</v>
      </c>
      <c r="K50" s="42"/>
      <c r="L50" s="51">
        <v>0.16</v>
      </c>
      <c r="M50" s="24">
        <f t="shared" si="0"/>
        <v>0</v>
      </c>
      <c r="N50" s="24">
        <f t="shared" si="1"/>
        <v>24</v>
      </c>
      <c r="O50" s="24">
        <f t="shared" si="2"/>
        <v>0</v>
      </c>
      <c r="P50" s="24">
        <f t="shared" si="3"/>
        <v>24</v>
      </c>
    </row>
    <row r="51" spans="1:16" ht="48" thickBot="1">
      <c r="A51" s="39" t="s">
        <v>52</v>
      </c>
      <c r="B51" s="143"/>
      <c r="C51" s="141">
        <f>SUM(C6:C50)</f>
        <v>405</v>
      </c>
      <c r="D51" s="141">
        <f>SUM(D6:D50)</f>
        <v>2835</v>
      </c>
      <c r="E51" s="142">
        <f>SUM(E6:E50)</f>
        <v>305</v>
      </c>
      <c r="F51" s="20"/>
      <c r="G51" s="22"/>
      <c r="H51" s="22"/>
      <c r="I51" s="31">
        <f>SUM(I6:I50)</f>
        <v>12.11</v>
      </c>
      <c r="J51" s="31">
        <f>SUM(J6:J50)</f>
        <v>60.099999999999994</v>
      </c>
      <c r="K51" s="31">
        <f>SUM(K6:K50)</f>
        <v>9.120000000000001</v>
      </c>
      <c r="L51" s="22"/>
      <c r="M51" s="24">
        <f>SUM(M6:M50)</f>
        <v>296.59999999999997</v>
      </c>
      <c r="N51" s="24">
        <f>SUM(N6:N50)</f>
        <v>2884.5999999999995</v>
      </c>
      <c r="O51" s="24">
        <f>SUM(O6:O50)</f>
        <v>310.8999999999999</v>
      </c>
      <c r="P51" s="24">
        <f>SUM(P6:P50)</f>
        <v>3492.1</v>
      </c>
    </row>
    <row r="52" spans="1:16" ht="18" customHeight="1">
      <c r="A52" s="9"/>
      <c r="B52" s="9"/>
      <c r="C52" s="33"/>
      <c r="D52" s="15"/>
      <c r="I52" s="53"/>
      <c r="J52" s="53"/>
      <c r="K52" s="34"/>
      <c r="P52" s="25"/>
    </row>
    <row r="53" spans="1:12" ht="15.75">
      <c r="A53" s="10"/>
      <c r="B53" s="10"/>
      <c r="C53" s="11"/>
      <c r="D53" s="11"/>
      <c r="I53" s="35"/>
      <c r="J53" s="35"/>
      <c r="K53" s="35"/>
      <c r="L53" s="35"/>
    </row>
    <row r="54" spans="1:16" ht="15.75">
      <c r="A54" s="10"/>
      <c r="B54" s="10"/>
      <c r="C54" s="11"/>
      <c r="D54" s="11"/>
      <c r="P54" s="25"/>
    </row>
    <row r="55" spans="1:4" ht="15.75">
      <c r="A55" s="10"/>
      <c r="B55" s="10"/>
      <c r="C55" s="11"/>
      <c r="D55" s="11"/>
    </row>
    <row r="56" spans="1:4" ht="15.75">
      <c r="A56" s="10"/>
      <c r="B56" s="10"/>
      <c r="C56" s="11"/>
      <c r="D56" s="11"/>
    </row>
    <row r="57" spans="1:4" ht="15.75">
      <c r="A57" s="16"/>
      <c r="B57" s="16"/>
      <c r="C57" s="11"/>
      <c r="D57" s="11"/>
    </row>
    <row r="58" spans="1:4" ht="15.75">
      <c r="A58" s="16"/>
      <c r="B58" s="16"/>
      <c r="C58" s="11"/>
      <c r="D58" s="11"/>
    </row>
    <row r="59" spans="1:4" ht="16.5" customHeight="1">
      <c r="A59" s="10"/>
      <c r="B59" s="10"/>
      <c r="C59" s="11"/>
      <c r="D59" s="11"/>
    </row>
    <row r="60" spans="1:4" ht="15.75">
      <c r="A60" s="10"/>
      <c r="B60" s="10"/>
      <c r="C60" s="11"/>
      <c r="D60" s="11"/>
    </row>
    <row r="61" spans="1:4" ht="15.75">
      <c r="A61" s="10"/>
      <c r="B61" s="10"/>
      <c r="C61" s="11"/>
      <c r="D61" s="11"/>
    </row>
    <row r="62" spans="1:4" ht="15.75">
      <c r="A62" s="10"/>
      <c r="B62" s="10"/>
      <c r="C62" s="11"/>
      <c r="D62" s="11"/>
    </row>
    <row r="63" spans="1:4" ht="15.75">
      <c r="A63" s="10"/>
      <c r="B63" s="10"/>
      <c r="C63" s="11"/>
      <c r="D63" s="11"/>
    </row>
    <row r="64" spans="1:4" ht="15.75">
      <c r="A64" s="10"/>
      <c r="B64" s="10"/>
      <c r="C64" s="11"/>
      <c r="D64" s="11"/>
    </row>
    <row r="65" spans="1:4" ht="15.75">
      <c r="A65" s="17"/>
      <c r="B65" s="17"/>
      <c r="C65" s="18"/>
      <c r="D65" s="18"/>
    </row>
    <row r="66" spans="1:4" s="13" customFormat="1" ht="16.5" customHeight="1">
      <c r="A66" s="166"/>
      <c r="B66" s="166"/>
      <c r="C66" s="166"/>
      <c r="D66" s="166"/>
    </row>
    <row r="67" spans="1:4" ht="15.75">
      <c r="A67" s="16"/>
      <c r="B67" s="16"/>
      <c r="C67" s="11"/>
      <c r="D67" s="11"/>
    </row>
    <row r="68" spans="1:4" ht="15.75">
      <c r="A68" s="16"/>
      <c r="B68" s="16"/>
      <c r="C68" s="11"/>
      <c r="D68" s="11"/>
    </row>
    <row r="69" spans="1:4" ht="15.75">
      <c r="A69" s="16"/>
      <c r="B69" s="16"/>
      <c r="C69" s="11"/>
      <c r="D69" s="11"/>
    </row>
    <row r="70" spans="1:4" ht="15.75">
      <c r="A70" s="16"/>
      <c r="B70" s="16"/>
      <c r="C70" s="11"/>
      <c r="D70" s="11"/>
    </row>
    <row r="71" spans="1:4" ht="18" customHeight="1">
      <c r="A71" s="16"/>
      <c r="B71" s="16"/>
      <c r="C71" s="11"/>
      <c r="D71" s="11"/>
    </row>
    <row r="72" spans="1:4" ht="15.75">
      <c r="A72" s="16"/>
      <c r="B72" s="16"/>
      <c r="C72" s="11"/>
      <c r="D72" s="11"/>
    </row>
    <row r="73" spans="1:4" ht="15.75">
      <c r="A73" s="16"/>
      <c r="B73" s="16"/>
      <c r="C73" s="11"/>
      <c r="D73" s="11"/>
    </row>
    <row r="74" spans="1:4" ht="15.75">
      <c r="A74" s="16"/>
      <c r="B74" s="16"/>
      <c r="C74" s="11"/>
      <c r="D74" s="11"/>
    </row>
    <row r="75" spans="1:4" ht="15.75">
      <c r="A75" s="16"/>
      <c r="B75" s="16"/>
      <c r="C75" s="11"/>
      <c r="D75" s="11"/>
    </row>
    <row r="76" spans="1:4" ht="15.75">
      <c r="A76" s="16"/>
      <c r="B76" s="16"/>
      <c r="C76" s="11"/>
      <c r="D76" s="11"/>
    </row>
    <row r="77" spans="1:4" ht="15.75">
      <c r="A77" s="10"/>
      <c r="B77" s="10"/>
      <c r="C77" s="11"/>
      <c r="D77" s="11"/>
    </row>
    <row r="78" spans="1:4" ht="15.75">
      <c r="A78" s="10"/>
      <c r="B78" s="10"/>
      <c r="C78" s="11"/>
      <c r="D78" s="11"/>
    </row>
    <row r="79" spans="1:4" ht="15.75">
      <c r="A79" s="10"/>
      <c r="B79" s="10"/>
      <c r="C79" s="11"/>
      <c r="D79" s="11"/>
    </row>
    <row r="80" spans="1:4" ht="15.75">
      <c r="A80" s="10"/>
      <c r="B80" s="10"/>
      <c r="C80" s="11"/>
      <c r="D80" s="11"/>
    </row>
    <row r="81" spans="1:4" ht="15.75">
      <c r="A81" s="10"/>
      <c r="B81" s="10"/>
      <c r="C81" s="11"/>
      <c r="D81" s="11"/>
    </row>
    <row r="82" spans="1:4" ht="15.75">
      <c r="A82" s="10"/>
      <c r="B82" s="10"/>
      <c r="C82" s="11"/>
      <c r="D82" s="11"/>
    </row>
    <row r="83" spans="1:4" ht="15.75">
      <c r="A83" s="10"/>
      <c r="B83" s="10"/>
      <c r="C83" s="11"/>
      <c r="D83" s="11"/>
    </row>
    <row r="84" spans="1:4" ht="15.75">
      <c r="A84" s="10"/>
      <c r="B84" s="10"/>
      <c r="C84" s="11"/>
      <c r="D84" s="11"/>
    </row>
    <row r="85" spans="1:4" ht="15.75">
      <c r="A85" s="10"/>
      <c r="B85" s="10"/>
      <c r="C85" s="11"/>
      <c r="D85" s="11"/>
    </row>
    <row r="86" spans="1:4" ht="15.75">
      <c r="A86" s="10"/>
      <c r="B86" s="10"/>
      <c r="C86" s="11"/>
      <c r="D86" s="11"/>
    </row>
    <row r="87" spans="1:4" ht="15.75">
      <c r="A87" s="10"/>
      <c r="B87" s="10"/>
      <c r="C87" s="11"/>
      <c r="D87" s="11"/>
    </row>
    <row r="88" spans="1:4" ht="15.75">
      <c r="A88" s="10"/>
      <c r="B88" s="10"/>
      <c r="C88" s="11"/>
      <c r="D88" s="11"/>
    </row>
    <row r="89" spans="1:4" ht="15.75">
      <c r="A89" s="10"/>
      <c r="B89" s="10"/>
      <c r="C89" s="11"/>
      <c r="D89" s="11"/>
    </row>
    <row r="90" spans="1:4" ht="15.75">
      <c r="A90" s="10"/>
      <c r="B90" s="10"/>
      <c r="C90" s="11"/>
      <c r="D90" s="11"/>
    </row>
    <row r="91" spans="1:4" ht="15.75">
      <c r="A91" s="10"/>
      <c r="B91" s="10"/>
      <c r="C91" s="11"/>
      <c r="D91" s="11"/>
    </row>
    <row r="92" spans="1:4" ht="15.75">
      <c r="A92" s="10"/>
      <c r="B92" s="10"/>
      <c r="C92" s="11"/>
      <c r="D92" s="11"/>
    </row>
    <row r="93" spans="1:4" ht="15.75">
      <c r="A93" s="10"/>
      <c r="B93" s="10"/>
      <c r="C93" s="11"/>
      <c r="D93" s="11"/>
    </row>
    <row r="94" spans="1:4" ht="15.75">
      <c r="A94" s="10"/>
      <c r="B94" s="10"/>
      <c r="C94" s="11"/>
      <c r="D94" s="11"/>
    </row>
    <row r="95" spans="1:4" ht="15.75">
      <c r="A95" s="10"/>
      <c r="B95" s="10"/>
      <c r="C95" s="11"/>
      <c r="D95" s="11"/>
    </row>
    <row r="96" spans="1:4" ht="15.75">
      <c r="A96" s="10"/>
      <c r="B96" s="10"/>
      <c r="C96" s="11"/>
      <c r="D96" s="11"/>
    </row>
    <row r="97" spans="1:4" ht="15.75">
      <c r="A97" s="10"/>
      <c r="B97" s="10"/>
      <c r="C97" s="11"/>
      <c r="D97" s="11"/>
    </row>
    <row r="98" spans="1:4" ht="15.75">
      <c r="A98" s="10"/>
      <c r="B98" s="10"/>
      <c r="C98" s="11"/>
      <c r="D98" s="11"/>
    </row>
    <row r="99" spans="1:4" ht="15.75">
      <c r="A99" s="10"/>
      <c r="B99" s="10"/>
      <c r="C99" s="11"/>
      <c r="D99" s="11"/>
    </row>
    <row r="100" spans="1:4" ht="15.75">
      <c r="A100" s="10"/>
      <c r="B100" s="10"/>
      <c r="C100" s="11"/>
      <c r="D100" s="11"/>
    </row>
    <row r="101" spans="1:4" ht="15.75">
      <c r="A101" s="10"/>
      <c r="B101" s="10"/>
      <c r="C101" s="11"/>
      <c r="D101" s="11"/>
    </row>
    <row r="102" spans="1:4" ht="15.75">
      <c r="A102" s="10"/>
      <c r="B102" s="10"/>
      <c r="C102" s="11"/>
      <c r="D102" s="11"/>
    </row>
    <row r="103" spans="1:4" ht="15.75">
      <c r="A103" s="10"/>
      <c r="B103" s="10"/>
      <c r="C103" s="11"/>
      <c r="D103" s="11"/>
    </row>
    <row r="104" spans="1:4" ht="15.75">
      <c r="A104" s="10"/>
      <c r="B104" s="10"/>
      <c r="C104" s="11"/>
      <c r="D104" s="11"/>
    </row>
    <row r="105" spans="1:4" ht="15.75">
      <c r="A105" s="10"/>
      <c r="B105" s="10"/>
      <c r="C105" s="11"/>
      <c r="D105" s="11"/>
    </row>
    <row r="106" spans="1:4" ht="15.75">
      <c r="A106" s="10"/>
      <c r="B106" s="10"/>
      <c r="C106" s="11"/>
      <c r="D106" s="11"/>
    </row>
    <row r="107" spans="1:4" ht="15.75">
      <c r="A107" s="10"/>
      <c r="B107" s="10"/>
      <c r="C107" s="11"/>
      <c r="D107" s="11"/>
    </row>
    <row r="108" spans="1:4" ht="15.75">
      <c r="A108" s="10"/>
      <c r="B108" s="10"/>
      <c r="C108" s="11"/>
      <c r="D108" s="11"/>
    </row>
    <row r="109" spans="1:4" ht="15.75">
      <c r="A109" s="10"/>
      <c r="B109" s="10"/>
      <c r="C109" s="11"/>
      <c r="D109" s="11"/>
    </row>
    <row r="110" spans="1:4" ht="15.75">
      <c r="A110" s="10"/>
      <c r="B110" s="10"/>
      <c r="C110" s="11"/>
      <c r="D110" s="11"/>
    </row>
    <row r="111" spans="1:4" ht="15.75">
      <c r="A111" s="19"/>
      <c r="B111" s="19"/>
      <c r="C111" s="18"/>
      <c r="D111" s="18"/>
    </row>
    <row r="112" spans="1:4" ht="15.75">
      <c r="A112" s="19"/>
      <c r="B112" s="19"/>
      <c r="C112" s="2"/>
      <c r="D112" s="2"/>
    </row>
    <row r="113" spans="1:4" ht="15.75">
      <c r="A113" s="12"/>
      <c r="B113" s="12"/>
      <c r="C113" s="11"/>
      <c r="D113" s="11"/>
    </row>
  </sheetData>
  <sheetProtection/>
  <mergeCells count="16">
    <mergeCell ref="C4:D4"/>
    <mergeCell ref="F4:G4"/>
    <mergeCell ref="I4:J4"/>
    <mergeCell ref="M4:N4"/>
    <mergeCell ref="A66:D66"/>
    <mergeCell ref="A3:A5"/>
    <mergeCell ref="A1:D1"/>
    <mergeCell ref="F2:H2"/>
    <mergeCell ref="M2:P2"/>
    <mergeCell ref="B3:B5"/>
    <mergeCell ref="C3:E3"/>
    <mergeCell ref="F3:H3"/>
    <mergeCell ref="I3:K3"/>
    <mergeCell ref="L3:L5"/>
    <mergeCell ref="M3:O3"/>
    <mergeCell ref="P3:P5"/>
  </mergeCells>
  <printOptions horizontalCentered="1"/>
  <pageMargins left="0" right="0" top="0.5905511811023623" bottom="0" header="0" footer="0"/>
  <pageSetup horizontalDpi="600" verticalDpi="600" orientation="portrait" paperSize="9" scale="50" r:id="rId1"/>
  <rowBreaks count="1" manualBreakCount="1">
    <brk id="5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113"/>
  <sheetViews>
    <sheetView view="pageBreakPreview" zoomScale="70" zoomScaleNormal="71" zoomScaleSheetLayoutView="70" zoomScalePageLayoutView="0" workbookViewId="0" topLeftCell="A1">
      <pane xSplit="1" ySplit="5" topLeftCell="F42" activePane="bottomRight" state="frozen"/>
      <selection pane="topLeft" activeCell="A1" sqref="A1"/>
      <selection pane="topRight" activeCell="B1" sqref="B1"/>
      <selection pane="bottomLeft" activeCell="A6" sqref="A6"/>
      <selection pane="bottomRight" activeCell="P3" sqref="P3:P5"/>
    </sheetView>
  </sheetViews>
  <sheetFormatPr defaultColWidth="9.140625" defaultRowHeight="12.75"/>
  <cols>
    <col min="1" max="1" width="30.8515625" style="4" customWidth="1"/>
    <col min="2" max="2" width="14.8515625" style="4" customWidth="1"/>
    <col min="3" max="3" width="19.8515625" style="5" customWidth="1"/>
    <col min="4" max="4" width="21.7109375" style="5" customWidth="1"/>
    <col min="5" max="5" width="20.57421875" style="3" customWidth="1"/>
    <col min="6" max="6" width="12.28125" style="3" customWidth="1"/>
    <col min="7" max="7" width="20.421875" style="3" customWidth="1"/>
    <col min="8" max="12" width="20.00390625" style="3" customWidth="1"/>
    <col min="13" max="13" width="16.28125" style="3" customWidth="1"/>
    <col min="14" max="14" width="21.57421875" style="3" customWidth="1"/>
    <col min="15" max="15" width="17.421875" style="3" customWidth="1"/>
    <col min="16" max="16" width="18.28125" style="3" customWidth="1"/>
    <col min="17" max="16384" width="9.140625" style="3" customWidth="1"/>
  </cols>
  <sheetData>
    <row r="1" spans="1:16" ht="15.75">
      <c r="A1" s="148"/>
      <c r="B1" s="148"/>
      <c r="C1" s="148"/>
      <c r="D1" s="148"/>
      <c r="F1" s="175" t="s">
        <v>78</v>
      </c>
      <c r="G1" s="175"/>
      <c r="H1" s="175"/>
      <c r="I1" s="175"/>
      <c r="J1" s="21"/>
      <c r="K1" s="21"/>
      <c r="L1" s="21"/>
      <c r="M1" s="21"/>
      <c r="N1" s="21"/>
      <c r="O1" s="21"/>
      <c r="P1" s="21"/>
    </row>
    <row r="2" spans="1:16" ht="15.75" customHeight="1">
      <c r="A2" s="121"/>
      <c r="B2" s="121"/>
      <c r="C2" s="1"/>
      <c r="D2" s="1"/>
      <c r="F2" s="149"/>
      <c r="G2" s="149"/>
      <c r="H2" s="149"/>
      <c r="I2" s="119"/>
      <c r="J2" s="119"/>
      <c r="K2" s="119"/>
      <c r="L2" s="119"/>
      <c r="M2" s="149"/>
      <c r="N2" s="149"/>
      <c r="O2" s="149"/>
      <c r="P2" s="149"/>
    </row>
    <row r="3" spans="1:16" ht="51.75" customHeight="1">
      <c r="A3" s="170" t="s">
        <v>51</v>
      </c>
      <c r="B3" s="171" t="s">
        <v>50</v>
      </c>
      <c r="C3" s="165" t="s">
        <v>76</v>
      </c>
      <c r="D3" s="165"/>
      <c r="E3" s="165"/>
      <c r="F3" s="174" t="s">
        <v>58</v>
      </c>
      <c r="G3" s="174"/>
      <c r="H3" s="174"/>
      <c r="I3" s="155" t="s">
        <v>59</v>
      </c>
      <c r="J3" s="156"/>
      <c r="K3" s="157"/>
      <c r="L3" s="158" t="s">
        <v>77</v>
      </c>
      <c r="M3" s="179" t="s">
        <v>68</v>
      </c>
      <c r="N3" s="179"/>
      <c r="O3" s="179"/>
      <c r="P3" s="176" t="s">
        <v>79</v>
      </c>
    </row>
    <row r="4" spans="1:16" ht="117.75" customHeight="1">
      <c r="A4" s="170"/>
      <c r="B4" s="172"/>
      <c r="C4" s="177" t="s">
        <v>0</v>
      </c>
      <c r="D4" s="178"/>
      <c r="E4" s="118" t="s">
        <v>48</v>
      </c>
      <c r="F4" s="165" t="s">
        <v>0</v>
      </c>
      <c r="G4" s="165"/>
      <c r="H4" s="118" t="s">
        <v>48</v>
      </c>
      <c r="I4" s="165" t="s">
        <v>0</v>
      </c>
      <c r="J4" s="165"/>
      <c r="K4" s="118" t="s">
        <v>48</v>
      </c>
      <c r="L4" s="159"/>
      <c r="M4" s="165" t="s">
        <v>0</v>
      </c>
      <c r="N4" s="165"/>
      <c r="O4" s="118" t="s">
        <v>48</v>
      </c>
      <c r="P4" s="176"/>
    </row>
    <row r="5" spans="1:16" ht="177.75" customHeight="1">
      <c r="A5" s="128" t="s">
        <v>54</v>
      </c>
      <c r="B5" s="173"/>
      <c r="C5" s="126" t="s">
        <v>55</v>
      </c>
      <c r="D5" s="126" t="s">
        <v>56</v>
      </c>
      <c r="E5" s="126" t="s">
        <v>57</v>
      </c>
      <c r="F5" s="118" t="s">
        <v>47</v>
      </c>
      <c r="G5" s="118" t="s">
        <v>46</v>
      </c>
      <c r="H5" s="118" t="s">
        <v>49</v>
      </c>
      <c r="I5" s="118" t="s">
        <v>47</v>
      </c>
      <c r="J5" s="118" t="s">
        <v>46</v>
      </c>
      <c r="K5" s="118" t="s">
        <v>49</v>
      </c>
      <c r="L5" s="160"/>
      <c r="M5" s="118" t="s">
        <v>47</v>
      </c>
      <c r="N5" s="118" t="s">
        <v>46</v>
      </c>
      <c r="O5" s="118" t="s">
        <v>49</v>
      </c>
      <c r="P5" s="176"/>
    </row>
    <row r="6" spans="1:16" s="43" customFormat="1" ht="23.25" customHeight="1">
      <c r="A6" s="40" t="s">
        <v>1</v>
      </c>
      <c r="B6" s="26">
        <v>12</v>
      </c>
      <c r="C6" s="129"/>
      <c r="D6" s="129">
        <v>103</v>
      </c>
      <c r="E6" s="130"/>
      <c r="F6" s="44"/>
      <c r="G6" s="44">
        <v>61331</v>
      </c>
      <c r="H6" s="44"/>
      <c r="I6" s="42"/>
      <c r="J6" s="42">
        <v>1</v>
      </c>
      <c r="K6" s="42"/>
      <c r="L6" s="51">
        <v>0.641</v>
      </c>
      <c r="M6" s="45">
        <f>ROUND(C6*F6*I6*L6/1000,1)</f>
        <v>0</v>
      </c>
      <c r="N6" s="45">
        <f>ROUND(D6*G6*J6*L6/1000,1)</f>
        <v>4049.3</v>
      </c>
      <c r="O6" s="45">
        <f>ROUND(E6*H6*K6*L6/1000,1)</f>
        <v>0</v>
      </c>
      <c r="P6" s="45">
        <f>SUM(M6:O6)</f>
        <v>4049.3</v>
      </c>
    </row>
    <row r="7" spans="1:16" s="43" customFormat="1" ht="15.75">
      <c r="A7" s="40" t="s">
        <v>2</v>
      </c>
      <c r="B7" s="26">
        <v>12</v>
      </c>
      <c r="C7" s="131">
        <v>25</v>
      </c>
      <c r="D7" s="131">
        <v>104</v>
      </c>
      <c r="E7" s="132"/>
      <c r="F7" s="44">
        <v>76895</v>
      </c>
      <c r="G7" s="44">
        <v>61331</v>
      </c>
      <c r="H7" s="44"/>
      <c r="I7" s="42">
        <v>1</v>
      </c>
      <c r="J7" s="42">
        <v>1</v>
      </c>
      <c r="K7" s="42"/>
      <c r="L7" s="51">
        <v>0.638</v>
      </c>
      <c r="M7" s="45">
        <f aca="true" t="shared" si="0" ref="M7:M50">ROUND(C7*F7*I7*L7/1000,1)</f>
        <v>1226.5</v>
      </c>
      <c r="N7" s="45">
        <f aca="true" t="shared" si="1" ref="N7:N50">ROUND(D7*G7*J7*L7/1000,1)</f>
        <v>4069.4</v>
      </c>
      <c r="O7" s="45">
        <f aca="true" t="shared" si="2" ref="O7:O50">ROUND(E7*H7*K7*L7/1000,1)</f>
        <v>0</v>
      </c>
      <c r="P7" s="45">
        <f aca="true" t="shared" si="3" ref="P7:P50">SUM(M7:O7)</f>
        <v>5295.9</v>
      </c>
    </row>
    <row r="8" spans="1:16" s="43" customFormat="1" ht="15.75">
      <c r="A8" s="40" t="s">
        <v>3</v>
      </c>
      <c r="B8" s="26">
        <v>12</v>
      </c>
      <c r="C8" s="131">
        <v>20</v>
      </c>
      <c r="D8" s="131">
        <v>122</v>
      </c>
      <c r="E8" s="130"/>
      <c r="F8" s="44">
        <v>76895</v>
      </c>
      <c r="G8" s="44">
        <v>61331</v>
      </c>
      <c r="H8" s="44"/>
      <c r="I8" s="42">
        <v>1</v>
      </c>
      <c r="J8" s="42">
        <v>1.02</v>
      </c>
      <c r="K8" s="42"/>
      <c r="L8" s="51">
        <v>0.701</v>
      </c>
      <c r="M8" s="45">
        <f t="shared" si="0"/>
        <v>1078.1</v>
      </c>
      <c r="N8" s="45">
        <f t="shared" si="1"/>
        <v>5350.1</v>
      </c>
      <c r="O8" s="45">
        <f t="shared" si="2"/>
        <v>0</v>
      </c>
      <c r="P8" s="45">
        <f t="shared" si="3"/>
        <v>6428.200000000001</v>
      </c>
    </row>
    <row r="9" spans="1:16" s="43" customFormat="1" ht="15.75">
      <c r="A9" s="40" t="s">
        <v>4</v>
      </c>
      <c r="B9" s="26">
        <v>12</v>
      </c>
      <c r="C9" s="131">
        <v>45</v>
      </c>
      <c r="D9" s="131">
        <v>155</v>
      </c>
      <c r="E9" s="130">
        <v>43</v>
      </c>
      <c r="F9" s="44">
        <v>76895</v>
      </c>
      <c r="G9" s="44">
        <v>61331</v>
      </c>
      <c r="H9" s="44">
        <v>154044</v>
      </c>
      <c r="I9" s="42">
        <v>1</v>
      </c>
      <c r="J9" s="42">
        <v>1</v>
      </c>
      <c r="K9" s="42">
        <v>1.05</v>
      </c>
      <c r="L9" s="51">
        <v>0.682</v>
      </c>
      <c r="M9" s="45">
        <f t="shared" si="0"/>
        <v>2359.9</v>
      </c>
      <c r="N9" s="45">
        <f t="shared" si="1"/>
        <v>6483.3</v>
      </c>
      <c r="O9" s="45">
        <f t="shared" si="2"/>
        <v>4743.4</v>
      </c>
      <c r="P9" s="45">
        <f t="shared" si="3"/>
        <v>13586.6</v>
      </c>
    </row>
    <row r="10" spans="1:16" s="43" customFormat="1" ht="15.75">
      <c r="A10" s="40" t="s">
        <v>5</v>
      </c>
      <c r="B10" s="26">
        <v>12</v>
      </c>
      <c r="C10" s="131">
        <v>75</v>
      </c>
      <c r="D10" s="131">
        <v>173</v>
      </c>
      <c r="E10" s="130">
        <v>28</v>
      </c>
      <c r="F10" s="44">
        <v>76895</v>
      </c>
      <c r="G10" s="44">
        <v>61331</v>
      </c>
      <c r="H10" s="44">
        <v>154044</v>
      </c>
      <c r="I10" s="42">
        <v>1</v>
      </c>
      <c r="J10" s="42">
        <v>1.01</v>
      </c>
      <c r="K10" s="42">
        <v>1.07</v>
      </c>
      <c r="L10" s="51">
        <v>0.665</v>
      </c>
      <c r="M10" s="45">
        <f t="shared" si="0"/>
        <v>3835.1</v>
      </c>
      <c r="N10" s="45">
        <f t="shared" si="1"/>
        <v>7126.4</v>
      </c>
      <c r="O10" s="45">
        <f t="shared" si="2"/>
        <v>3069.1</v>
      </c>
      <c r="P10" s="45">
        <f t="shared" si="3"/>
        <v>14030.6</v>
      </c>
    </row>
    <row r="11" spans="1:16" s="43" customFormat="1" ht="15.75">
      <c r="A11" s="40" t="s">
        <v>6</v>
      </c>
      <c r="B11" s="26">
        <v>12</v>
      </c>
      <c r="C11" s="131"/>
      <c r="D11" s="131">
        <v>160</v>
      </c>
      <c r="E11" s="132"/>
      <c r="F11" s="44"/>
      <c r="G11" s="44">
        <v>61331</v>
      </c>
      <c r="H11" s="44"/>
      <c r="I11" s="42"/>
      <c r="J11" s="42">
        <v>1</v>
      </c>
      <c r="K11" s="42"/>
      <c r="L11" s="51">
        <v>0.648</v>
      </c>
      <c r="M11" s="45">
        <f t="shared" si="0"/>
        <v>0</v>
      </c>
      <c r="N11" s="45">
        <f t="shared" si="1"/>
        <v>6358.8</v>
      </c>
      <c r="O11" s="45">
        <f t="shared" si="2"/>
        <v>0</v>
      </c>
      <c r="P11" s="45">
        <f t="shared" si="3"/>
        <v>6358.8</v>
      </c>
    </row>
    <row r="12" spans="1:16" s="43" customFormat="1" ht="15.75">
      <c r="A12" s="40" t="s">
        <v>7</v>
      </c>
      <c r="B12" s="26">
        <v>12</v>
      </c>
      <c r="C12" s="131">
        <v>25</v>
      </c>
      <c r="D12" s="131">
        <v>190</v>
      </c>
      <c r="E12" s="130">
        <v>45</v>
      </c>
      <c r="F12" s="44">
        <v>76895</v>
      </c>
      <c r="G12" s="44">
        <v>61331</v>
      </c>
      <c r="H12" s="44">
        <v>154044</v>
      </c>
      <c r="I12" s="42">
        <v>1</v>
      </c>
      <c r="J12" s="42">
        <v>1.05</v>
      </c>
      <c r="K12" s="42">
        <v>1</v>
      </c>
      <c r="L12" s="51">
        <v>0.706</v>
      </c>
      <c r="M12" s="45">
        <f t="shared" si="0"/>
        <v>1357.2</v>
      </c>
      <c r="N12" s="45">
        <f t="shared" si="1"/>
        <v>8638.3</v>
      </c>
      <c r="O12" s="45">
        <f t="shared" si="2"/>
        <v>4894</v>
      </c>
      <c r="P12" s="45">
        <f t="shared" si="3"/>
        <v>14889.5</v>
      </c>
    </row>
    <row r="13" spans="1:16" s="43" customFormat="1" ht="15.75">
      <c r="A13" s="40" t="s">
        <v>8</v>
      </c>
      <c r="B13" s="26">
        <v>12</v>
      </c>
      <c r="C13" s="131">
        <v>44</v>
      </c>
      <c r="D13" s="131">
        <v>181</v>
      </c>
      <c r="E13" s="130">
        <v>45</v>
      </c>
      <c r="F13" s="44">
        <v>76895</v>
      </c>
      <c r="G13" s="44">
        <v>61331</v>
      </c>
      <c r="H13" s="44">
        <v>154044</v>
      </c>
      <c r="I13" s="42">
        <v>1</v>
      </c>
      <c r="J13" s="42">
        <v>1</v>
      </c>
      <c r="K13" s="42">
        <v>1</v>
      </c>
      <c r="L13" s="51">
        <v>0.682</v>
      </c>
      <c r="M13" s="45">
        <f t="shared" si="0"/>
        <v>2307.5</v>
      </c>
      <c r="N13" s="45">
        <f t="shared" si="1"/>
        <v>7570.8</v>
      </c>
      <c r="O13" s="45">
        <f t="shared" si="2"/>
        <v>4727.6</v>
      </c>
      <c r="P13" s="45">
        <f t="shared" si="3"/>
        <v>14605.9</v>
      </c>
    </row>
    <row r="14" spans="1:16" s="43" customFormat="1" ht="15.75">
      <c r="A14" s="40" t="s">
        <v>9</v>
      </c>
      <c r="B14" s="26">
        <v>12</v>
      </c>
      <c r="C14" s="131">
        <v>41</v>
      </c>
      <c r="D14" s="131">
        <v>145</v>
      </c>
      <c r="E14" s="130">
        <v>37</v>
      </c>
      <c r="F14" s="44">
        <v>76895</v>
      </c>
      <c r="G14" s="44">
        <v>61331</v>
      </c>
      <c r="H14" s="44">
        <v>154044</v>
      </c>
      <c r="I14" s="42">
        <v>1</v>
      </c>
      <c r="J14" s="42">
        <v>1.03</v>
      </c>
      <c r="K14" s="42">
        <v>1</v>
      </c>
      <c r="L14" s="51">
        <v>0.718</v>
      </c>
      <c r="M14" s="45">
        <f t="shared" si="0"/>
        <v>2263.6</v>
      </c>
      <c r="N14" s="45">
        <f t="shared" si="1"/>
        <v>6576.7</v>
      </c>
      <c r="O14" s="45">
        <f t="shared" si="2"/>
        <v>4092.3</v>
      </c>
      <c r="P14" s="45">
        <f t="shared" si="3"/>
        <v>12932.599999999999</v>
      </c>
    </row>
    <row r="15" spans="1:16" s="43" customFormat="1" ht="15.75">
      <c r="A15" s="40" t="s">
        <v>10</v>
      </c>
      <c r="B15" s="26">
        <v>12</v>
      </c>
      <c r="C15" s="131">
        <v>45</v>
      </c>
      <c r="D15" s="131">
        <v>159</v>
      </c>
      <c r="E15" s="130">
        <v>30</v>
      </c>
      <c r="F15" s="44">
        <v>76895</v>
      </c>
      <c r="G15" s="44">
        <v>61331</v>
      </c>
      <c r="H15" s="44">
        <v>154044</v>
      </c>
      <c r="I15" s="42">
        <v>1</v>
      </c>
      <c r="J15" s="42">
        <v>1</v>
      </c>
      <c r="K15" s="42">
        <v>1</v>
      </c>
      <c r="L15" s="51">
        <v>0.718</v>
      </c>
      <c r="M15" s="45">
        <f t="shared" si="0"/>
        <v>2484.5</v>
      </c>
      <c r="N15" s="45">
        <f t="shared" si="1"/>
        <v>7001.7</v>
      </c>
      <c r="O15" s="45">
        <f t="shared" si="2"/>
        <v>3318.1</v>
      </c>
      <c r="P15" s="45">
        <f t="shared" si="3"/>
        <v>12804.300000000001</v>
      </c>
    </row>
    <row r="16" spans="1:16" s="43" customFormat="1" ht="15.75">
      <c r="A16" s="40" t="s">
        <v>11</v>
      </c>
      <c r="B16" s="26">
        <v>12</v>
      </c>
      <c r="C16" s="133">
        <v>22</v>
      </c>
      <c r="D16" s="133">
        <v>51</v>
      </c>
      <c r="E16" s="134">
        <v>16</v>
      </c>
      <c r="F16" s="44">
        <v>81831</v>
      </c>
      <c r="G16" s="44">
        <v>65475</v>
      </c>
      <c r="H16" s="44">
        <v>169106</v>
      </c>
      <c r="I16" s="42">
        <v>1</v>
      </c>
      <c r="J16" s="42">
        <v>1</v>
      </c>
      <c r="K16" s="42">
        <v>1</v>
      </c>
      <c r="L16" s="51">
        <v>0.668</v>
      </c>
      <c r="M16" s="45">
        <f t="shared" si="0"/>
        <v>1202.6</v>
      </c>
      <c r="N16" s="45">
        <f t="shared" si="1"/>
        <v>2230.6</v>
      </c>
      <c r="O16" s="45">
        <f t="shared" si="2"/>
        <v>1807.4</v>
      </c>
      <c r="P16" s="45">
        <f t="shared" si="3"/>
        <v>5240.6</v>
      </c>
    </row>
    <row r="17" spans="1:16" s="43" customFormat="1" ht="15.75">
      <c r="A17" s="40" t="s">
        <v>25</v>
      </c>
      <c r="B17" s="41">
        <v>10</v>
      </c>
      <c r="C17" s="131"/>
      <c r="D17" s="131">
        <v>26</v>
      </c>
      <c r="E17" s="132"/>
      <c r="F17" s="44"/>
      <c r="G17" s="44">
        <v>53325</v>
      </c>
      <c r="H17" s="44"/>
      <c r="I17" s="42"/>
      <c r="J17" s="42">
        <v>1</v>
      </c>
      <c r="K17" s="42"/>
      <c r="L17" s="51">
        <v>0.833</v>
      </c>
      <c r="M17" s="45">
        <f t="shared" si="0"/>
        <v>0</v>
      </c>
      <c r="N17" s="45">
        <f t="shared" si="1"/>
        <v>1154.9</v>
      </c>
      <c r="O17" s="45">
        <f t="shared" si="2"/>
        <v>0</v>
      </c>
      <c r="P17" s="45">
        <f t="shared" si="3"/>
        <v>1154.9</v>
      </c>
    </row>
    <row r="18" spans="1:16" s="43" customFormat="1" ht="15.75">
      <c r="A18" s="40" t="s">
        <v>24</v>
      </c>
      <c r="B18" s="41">
        <v>10</v>
      </c>
      <c r="C18" s="131"/>
      <c r="D18" s="131">
        <v>25</v>
      </c>
      <c r="E18" s="130"/>
      <c r="F18" s="44"/>
      <c r="G18" s="44">
        <v>50225</v>
      </c>
      <c r="H18" s="44"/>
      <c r="I18" s="42"/>
      <c r="J18" s="42">
        <v>1</v>
      </c>
      <c r="K18" s="42"/>
      <c r="L18" s="51">
        <v>1</v>
      </c>
      <c r="M18" s="45">
        <f t="shared" si="0"/>
        <v>0</v>
      </c>
      <c r="N18" s="45">
        <v>1501.3</v>
      </c>
      <c r="O18" s="45">
        <f t="shared" si="2"/>
        <v>0</v>
      </c>
      <c r="P18" s="45">
        <f t="shared" si="3"/>
        <v>1501.3</v>
      </c>
    </row>
    <row r="19" spans="1:16" s="43" customFormat="1" ht="15.75">
      <c r="A19" s="40" t="s">
        <v>12</v>
      </c>
      <c r="B19" s="41">
        <v>10</v>
      </c>
      <c r="C19" s="131"/>
      <c r="D19" s="131">
        <v>86</v>
      </c>
      <c r="E19" s="130"/>
      <c r="F19" s="44"/>
      <c r="G19" s="44">
        <v>53325</v>
      </c>
      <c r="H19" s="44"/>
      <c r="I19" s="42"/>
      <c r="J19" s="42">
        <v>1</v>
      </c>
      <c r="K19" s="42"/>
      <c r="L19" s="51">
        <v>0.618</v>
      </c>
      <c r="M19" s="45">
        <f t="shared" si="0"/>
        <v>0</v>
      </c>
      <c r="N19" s="45">
        <f t="shared" si="1"/>
        <v>2834.1</v>
      </c>
      <c r="O19" s="45">
        <f t="shared" si="2"/>
        <v>0</v>
      </c>
      <c r="P19" s="45">
        <f t="shared" si="3"/>
        <v>2834.1</v>
      </c>
    </row>
    <row r="20" spans="1:16" s="43" customFormat="1" ht="15.75">
      <c r="A20" s="40" t="s">
        <v>13</v>
      </c>
      <c r="B20" s="41">
        <v>10</v>
      </c>
      <c r="C20" s="131"/>
      <c r="D20" s="131">
        <v>45</v>
      </c>
      <c r="E20" s="130"/>
      <c r="F20" s="44"/>
      <c r="G20" s="44">
        <v>53325</v>
      </c>
      <c r="H20" s="44"/>
      <c r="I20" s="42"/>
      <c r="J20" s="42">
        <v>1.11</v>
      </c>
      <c r="K20" s="42"/>
      <c r="L20" s="51">
        <v>0.779</v>
      </c>
      <c r="M20" s="45">
        <f t="shared" si="0"/>
        <v>0</v>
      </c>
      <c r="N20" s="45">
        <f t="shared" si="1"/>
        <v>2074.9</v>
      </c>
      <c r="O20" s="45">
        <f t="shared" si="2"/>
        <v>0</v>
      </c>
      <c r="P20" s="45">
        <f t="shared" si="3"/>
        <v>2074.9</v>
      </c>
    </row>
    <row r="21" spans="1:16" s="43" customFormat="1" ht="15.75">
      <c r="A21" s="40" t="s">
        <v>14</v>
      </c>
      <c r="B21" s="41">
        <v>10</v>
      </c>
      <c r="C21" s="131"/>
      <c r="D21" s="131">
        <v>50</v>
      </c>
      <c r="E21" s="130"/>
      <c r="F21" s="44"/>
      <c r="G21" s="44">
        <v>53325</v>
      </c>
      <c r="H21" s="44"/>
      <c r="I21" s="42"/>
      <c r="J21" s="42">
        <v>1</v>
      </c>
      <c r="K21" s="42"/>
      <c r="L21" s="51">
        <v>0.741</v>
      </c>
      <c r="M21" s="45">
        <f t="shared" si="0"/>
        <v>0</v>
      </c>
      <c r="N21" s="45">
        <f t="shared" si="1"/>
        <v>1975.7</v>
      </c>
      <c r="O21" s="45">
        <f t="shared" si="2"/>
        <v>0</v>
      </c>
      <c r="P21" s="45">
        <f t="shared" si="3"/>
        <v>1975.7</v>
      </c>
    </row>
    <row r="22" spans="1:16" s="43" customFormat="1" ht="16.5" customHeight="1">
      <c r="A22" s="40" t="s">
        <v>15</v>
      </c>
      <c r="B22" s="41">
        <v>10</v>
      </c>
      <c r="C22" s="131"/>
      <c r="D22" s="131">
        <v>64</v>
      </c>
      <c r="E22" s="130"/>
      <c r="F22" s="44"/>
      <c r="G22" s="44">
        <v>53325</v>
      </c>
      <c r="H22" s="44"/>
      <c r="I22" s="42"/>
      <c r="J22" s="42">
        <v>1</v>
      </c>
      <c r="K22" s="42"/>
      <c r="L22" s="51">
        <v>0.622</v>
      </c>
      <c r="M22" s="45">
        <f t="shared" si="0"/>
        <v>0</v>
      </c>
      <c r="N22" s="45">
        <f t="shared" si="1"/>
        <v>2122.8</v>
      </c>
      <c r="O22" s="45">
        <f t="shared" si="2"/>
        <v>0</v>
      </c>
      <c r="P22" s="45">
        <f t="shared" si="3"/>
        <v>2122.8</v>
      </c>
    </row>
    <row r="23" spans="1:16" s="43" customFormat="1" ht="19.5" customHeight="1">
      <c r="A23" s="40" t="s">
        <v>26</v>
      </c>
      <c r="B23" s="41">
        <v>9</v>
      </c>
      <c r="C23" s="131"/>
      <c r="D23" s="131">
        <v>18</v>
      </c>
      <c r="E23" s="135"/>
      <c r="F23" s="44"/>
      <c r="G23" s="44">
        <v>48576</v>
      </c>
      <c r="H23" s="44"/>
      <c r="I23" s="42"/>
      <c r="J23" s="42">
        <v>1.39</v>
      </c>
      <c r="K23" s="42"/>
      <c r="L23" s="51">
        <v>0.865</v>
      </c>
      <c r="M23" s="45">
        <f t="shared" si="0"/>
        <v>0</v>
      </c>
      <c r="N23" s="45">
        <f t="shared" si="1"/>
        <v>1051.3</v>
      </c>
      <c r="O23" s="45">
        <f t="shared" si="2"/>
        <v>0</v>
      </c>
      <c r="P23" s="45">
        <f t="shared" si="3"/>
        <v>1051.3</v>
      </c>
    </row>
    <row r="24" spans="1:16" s="43" customFormat="1" ht="19.5" customHeight="1">
      <c r="A24" s="40" t="s">
        <v>27</v>
      </c>
      <c r="B24" s="41">
        <v>9</v>
      </c>
      <c r="C24" s="131"/>
      <c r="D24" s="131">
        <v>8</v>
      </c>
      <c r="E24" s="130"/>
      <c r="F24" s="44"/>
      <c r="G24" s="44">
        <v>48576</v>
      </c>
      <c r="H24" s="44"/>
      <c r="I24" s="42"/>
      <c r="J24" s="42">
        <v>3.12</v>
      </c>
      <c r="K24" s="42"/>
      <c r="L24" s="51">
        <v>0.851</v>
      </c>
      <c r="M24" s="45">
        <f t="shared" si="0"/>
        <v>0</v>
      </c>
      <c r="N24" s="45">
        <f t="shared" si="1"/>
        <v>1031.8</v>
      </c>
      <c r="O24" s="45">
        <f t="shared" si="2"/>
        <v>0</v>
      </c>
      <c r="P24" s="45">
        <f t="shared" si="3"/>
        <v>1031.8</v>
      </c>
    </row>
    <row r="25" spans="1:16" s="43" customFormat="1" ht="19.5" customHeight="1">
      <c r="A25" s="40" t="s">
        <v>28</v>
      </c>
      <c r="B25" s="41">
        <v>9</v>
      </c>
      <c r="C25" s="131"/>
      <c r="D25" s="131">
        <v>12</v>
      </c>
      <c r="E25" s="130"/>
      <c r="F25" s="44"/>
      <c r="G25" s="44">
        <v>48576</v>
      </c>
      <c r="H25" s="44"/>
      <c r="I25" s="42"/>
      <c r="J25" s="42">
        <v>2.08</v>
      </c>
      <c r="K25" s="42"/>
      <c r="L25" s="51">
        <v>0.871</v>
      </c>
      <c r="M25" s="45">
        <f t="shared" si="0"/>
        <v>0</v>
      </c>
      <c r="N25" s="45">
        <f t="shared" si="1"/>
        <v>1056.1</v>
      </c>
      <c r="O25" s="45">
        <f t="shared" si="2"/>
        <v>0</v>
      </c>
      <c r="P25" s="45">
        <f t="shared" si="3"/>
        <v>1056.1</v>
      </c>
    </row>
    <row r="26" spans="1:16" s="43" customFormat="1" ht="19.5" customHeight="1">
      <c r="A26" s="40" t="s">
        <v>29</v>
      </c>
      <c r="B26" s="41">
        <v>10</v>
      </c>
      <c r="C26" s="131"/>
      <c r="D26" s="131">
        <v>27</v>
      </c>
      <c r="E26" s="130"/>
      <c r="F26" s="44"/>
      <c r="G26" s="44">
        <v>53325</v>
      </c>
      <c r="H26" s="44"/>
      <c r="I26" s="42"/>
      <c r="J26" s="42">
        <v>1</v>
      </c>
      <c r="K26" s="42"/>
      <c r="L26" s="51">
        <v>0.8</v>
      </c>
      <c r="M26" s="45">
        <f t="shared" si="0"/>
        <v>0</v>
      </c>
      <c r="N26" s="45">
        <f t="shared" si="1"/>
        <v>1151.8</v>
      </c>
      <c r="O26" s="45">
        <f t="shared" si="2"/>
        <v>0</v>
      </c>
      <c r="P26" s="45">
        <f t="shared" si="3"/>
        <v>1151.8</v>
      </c>
    </row>
    <row r="27" spans="1:16" s="43" customFormat="1" ht="15.75">
      <c r="A27" s="40" t="s">
        <v>16</v>
      </c>
      <c r="B27" s="26">
        <v>10</v>
      </c>
      <c r="C27" s="129"/>
      <c r="D27" s="129">
        <v>95</v>
      </c>
      <c r="E27" s="130"/>
      <c r="F27" s="44"/>
      <c r="G27" s="44">
        <v>53325</v>
      </c>
      <c r="H27" s="44"/>
      <c r="I27" s="42"/>
      <c r="J27" s="42">
        <v>1.05</v>
      </c>
      <c r="K27" s="42"/>
      <c r="L27" s="51">
        <v>0.727</v>
      </c>
      <c r="M27" s="45">
        <f t="shared" si="0"/>
        <v>0</v>
      </c>
      <c r="N27" s="45">
        <f t="shared" si="1"/>
        <v>3867</v>
      </c>
      <c r="O27" s="45">
        <f t="shared" si="2"/>
        <v>0</v>
      </c>
      <c r="P27" s="45">
        <f t="shared" si="3"/>
        <v>3867</v>
      </c>
    </row>
    <row r="28" spans="1:16" s="43" customFormat="1" ht="15.75">
      <c r="A28" s="40" t="s">
        <v>17</v>
      </c>
      <c r="B28" s="41">
        <v>10</v>
      </c>
      <c r="C28" s="131"/>
      <c r="D28" s="131">
        <v>74</v>
      </c>
      <c r="E28" s="130">
        <v>17</v>
      </c>
      <c r="F28" s="44"/>
      <c r="G28" s="44">
        <v>53325</v>
      </c>
      <c r="H28" s="44">
        <v>152932</v>
      </c>
      <c r="I28" s="42"/>
      <c r="J28" s="42">
        <v>1.01</v>
      </c>
      <c r="K28" s="42">
        <v>1</v>
      </c>
      <c r="L28" s="51">
        <v>0.751</v>
      </c>
      <c r="M28" s="45">
        <f t="shared" si="0"/>
        <v>0</v>
      </c>
      <c r="N28" s="45">
        <f t="shared" si="1"/>
        <v>2993.1</v>
      </c>
      <c r="O28" s="45">
        <f t="shared" si="2"/>
        <v>1952.5</v>
      </c>
      <c r="P28" s="45">
        <f t="shared" si="3"/>
        <v>4945.6</v>
      </c>
    </row>
    <row r="29" spans="1:16" s="43" customFormat="1" ht="21" customHeight="1">
      <c r="A29" s="40" t="s">
        <v>18</v>
      </c>
      <c r="B29" s="41">
        <v>10</v>
      </c>
      <c r="C29" s="131">
        <v>21</v>
      </c>
      <c r="D29" s="131">
        <v>52</v>
      </c>
      <c r="E29" s="135">
        <v>44</v>
      </c>
      <c r="F29" s="44">
        <v>64122</v>
      </c>
      <c r="G29" s="44">
        <v>53325</v>
      </c>
      <c r="H29" s="44">
        <v>152932</v>
      </c>
      <c r="I29" s="42">
        <v>1</v>
      </c>
      <c r="J29" s="42">
        <v>1</v>
      </c>
      <c r="K29" s="42">
        <v>1</v>
      </c>
      <c r="L29" s="51">
        <v>0.592</v>
      </c>
      <c r="M29" s="45">
        <f t="shared" si="0"/>
        <v>797.2</v>
      </c>
      <c r="N29" s="45">
        <f t="shared" si="1"/>
        <v>1641.6</v>
      </c>
      <c r="O29" s="45">
        <f t="shared" si="2"/>
        <v>3983.6</v>
      </c>
      <c r="P29" s="45">
        <f t="shared" si="3"/>
        <v>6422.4</v>
      </c>
    </row>
    <row r="30" spans="1:16" s="43" customFormat="1" ht="15.75">
      <c r="A30" s="40" t="s">
        <v>19</v>
      </c>
      <c r="B30" s="41">
        <v>10</v>
      </c>
      <c r="C30" s="131">
        <v>18</v>
      </c>
      <c r="D30" s="131">
        <v>119</v>
      </c>
      <c r="E30" s="132"/>
      <c r="F30" s="44">
        <v>64122</v>
      </c>
      <c r="G30" s="44">
        <v>53325</v>
      </c>
      <c r="H30" s="44"/>
      <c r="I30" s="42">
        <v>1.11</v>
      </c>
      <c r="J30" s="42">
        <v>1</v>
      </c>
      <c r="K30" s="42"/>
      <c r="L30" s="51">
        <v>0.581</v>
      </c>
      <c r="M30" s="45">
        <f t="shared" si="0"/>
        <v>744.4</v>
      </c>
      <c r="N30" s="45">
        <f t="shared" si="1"/>
        <v>3686.8</v>
      </c>
      <c r="O30" s="45">
        <f t="shared" si="2"/>
        <v>0</v>
      </c>
      <c r="P30" s="45">
        <f t="shared" si="3"/>
        <v>4431.2</v>
      </c>
    </row>
    <row r="31" spans="1:16" s="43" customFormat="1" ht="15.75">
      <c r="A31" s="40" t="s">
        <v>20</v>
      </c>
      <c r="B31" s="41">
        <v>10</v>
      </c>
      <c r="C31" s="131">
        <v>24</v>
      </c>
      <c r="D31" s="131">
        <v>112</v>
      </c>
      <c r="E31" s="132"/>
      <c r="F31" s="44">
        <v>64122</v>
      </c>
      <c r="G31" s="44">
        <v>53325</v>
      </c>
      <c r="H31" s="44"/>
      <c r="I31" s="42">
        <v>1</v>
      </c>
      <c r="J31" s="42">
        <v>1.12</v>
      </c>
      <c r="K31" s="42"/>
      <c r="L31" s="51">
        <v>0.628</v>
      </c>
      <c r="M31" s="45">
        <f t="shared" si="0"/>
        <v>966.4</v>
      </c>
      <c r="N31" s="45">
        <f t="shared" si="1"/>
        <v>4200.7</v>
      </c>
      <c r="O31" s="45">
        <f t="shared" si="2"/>
        <v>0</v>
      </c>
      <c r="P31" s="45">
        <f t="shared" si="3"/>
        <v>5167.099999999999</v>
      </c>
    </row>
    <row r="32" spans="1:16" s="43" customFormat="1" ht="20.25" customHeight="1">
      <c r="A32" s="40" t="s">
        <v>30</v>
      </c>
      <c r="B32" s="41">
        <v>10</v>
      </c>
      <c r="C32" s="131"/>
      <c r="D32" s="131">
        <v>20</v>
      </c>
      <c r="E32" s="132"/>
      <c r="F32" s="44"/>
      <c r="G32" s="44">
        <v>53325</v>
      </c>
      <c r="H32" s="44"/>
      <c r="I32" s="42"/>
      <c r="J32" s="42">
        <v>1.25</v>
      </c>
      <c r="K32" s="42"/>
      <c r="L32" s="51">
        <v>0.8</v>
      </c>
      <c r="M32" s="45">
        <f t="shared" si="0"/>
        <v>0</v>
      </c>
      <c r="N32" s="45">
        <f t="shared" si="1"/>
        <v>1066.5</v>
      </c>
      <c r="O32" s="45">
        <f t="shared" si="2"/>
        <v>0</v>
      </c>
      <c r="P32" s="45">
        <f t="shared" si="3"/>
        <v>1066.5</v>
      </c>
    </row>
    <row r="33" spans="1:16" s="43" customFormat="1" ht="15.75">
      <c r="A33" s="40" t="s">
        <v>31</v>
      </c>
      <c r="B33" s="41">
        <v>10</v>
      </c>
      <c r="C33" s="131"/>
      <c r="D33" s="131">
        <v>18</v>
      </c>
      <c r="E33" s="132"/>
      <c r="F33" s="44"/>
      <c r="G33" s="44">
        <v>53325</v>
      </c>
      <c r="H33" s="44"/>
      <c r="I33" s="42"/>
      <c r="J33" s="42">
        <v>1.39</v>
      </c>
      <c r="K33" s="42"/>
      <c r="L33" s="51">
        <v>0.845</v>
      </c>
      <c r="M33" s="45">
        <f t="shared" si="0"/>
        <v>0</v>
      </c>
      <c r="N33" s="45">
        <f t="shared" si="1"/>
        <v>1127.4</v>
      </c>
      <c r="O33" s="45">
        <f t="shared" si="2"/>
        <v>0</v>
      </c>
      <c r="P33" s="45">
        <f t="shared" si="3"/>
        <v>1127.4</v>
      </c>
    </row>
    <row r="34" spans="1:16" s="43" customFormat="1" ht="21" customHeight="1">
      <c r="A34" s="40" t="s">
        <v>21</v>
      </c>
      <c r="B34" s="41">
        <v>10</v>
      </c>
      <c r="C34" s="131"/>
      <c r="D34" s="131">
        <v>62</v>
      </c>
      <c r="E34" s="132"/>
      <c r="F34" s="44"/>
      <c r="G34" s="44">
        <v>53325</v>
      </c>
      <c r="H34" s="44"/>
      <c r="I34" s="42"/>
      <c r="J34" s="42">
        <v>1</v>
      </c>
      <c r="K34" s="42"/>
      <c r="L34" s="51">
        <v>0.6</v>
      </c>
      <c r="M34" s="45">
        <f t="shared" si="0"/>
        <v>0</v>
      </c>
      <c r="N34" s="45">
        <f t="shared" si="1"/>
        <v>1983.7</v>
      </c>
      <c r="O34" s="45">
        <f t="shared" si="2"/>
        <v>0</v>
      </c>
      <c r="P34" s="45">
        <f t="shared" si="3"/>
        <v>1983.7</v>
      </c>
    </row>
    <row r="35" spans="1:16" s="43" customFormat="1" ht="21" customHeight="1">
      <c r="A35" s="40" t="s">
        <v>32</v>
      </c>
      <c r="B35" s="41">
        <v>9</v>
      </c>
      <c r="C35" s="131"/>
      <c r="D35" s="131">
        <v>12</v>
      </c>
      <c r="E35" s="132"/>
      <c r="F35" s="44"/>
      <c r="G35" s="44">
        <v>48576</v>
      </c>
      <c r="H35" s="44"/>
      <c r="I35" s="42"/>
      <c r="J35" s="42">
        <v>2.08</v>
      </c>
      <c r="K35" s="42"/>
      <c r="L35" s="51">
        <v>0.85</v>
      </c>
      <c r="M35" s="45">
        <f t="shared" si="0"/>
        <v>0</v>
      </c>
      <c r="N35" s="45">
        <f t="shared" si="1"/>
        <v>1030.6</v>
      </c>
      <c r="O35" s="45">
        <f t="shared" si="2"/>
        <v>0</v>
      </c>
      <c r="P35" s="45">
        <f t="shared" si="3"/>
        <v>1030.6</v>
      </c>
    </row>
    <row r="36" spans="1:16" s="43" customFormat="1" ht="15.75">
      <c r="A36" s="40" t="s">
        <v>33</v>
      </c>
      <c r="B36" s="41">
        <v>10</v>
      </c>
      <c r="C36" s="131"/>
      <c r="D36" s="131">
        <v>31</v>
      </c>
      <c r="E36" s="132"/>
      <c r="F36" s="44"/>
      <c r="G36" s="44">
        <v>53325</v>
      </c>
      <c r="H36" s="44"/>
      <c r="I36" s="42"/>
      <c r="J36" s="42">
        <v>1.61</v>
      </c>
      <c r="K36" s="42"/>
      <c r="L36" s="51">
        <v>0.693</v>
      </c>
      <c r="M36" s="45">
        <f t="shared" si="0"/>
        <v>0</v>
      </c>
      <c r="N36" s="45">
        <f t="shared" si="1"/>
        <v>1844.4</v>
      </c>
      <c r="O36" s="45">
        <f t="shared" si="2"/>
        <v>0</v>
      </c>
      <c r="P36" s="45">
        <f t="shared" si="3"/>
        <v>1844.4</v>
      </c>
    </row>
    <row r="37" spans="1:16" s="43" customFormat="1" ht="15.75">
      <c r="A37" s="40" t="s">
        <v>34</v>
      </c>
      <c r="B37" s="41">
        <v>10</v>
      </c>
      <c r="C37" s="131"/>
      <c r="D37" s="131">
        <v>26</v>
      </c>
      <c r="E37" s="132"/>
      <c r="F37" s="44"/>
      <c r="G37" s="44">
        <v>53325</v>
      </c>
      <c r="H37" s="44"/>
      <c r="I37" s="42"/>
      <c r="J37" s="42">
        <v>1</v>
      </c>
      <c r="K37" s="42"/>
      <c r="L37" s="51">
        <v>0.877</v>
      </c>
      <c r="M37" s="45">
        <f t="shared" si="0"/>
        <v>0</v>
      </c>
      <c r="N37" s="45">
        <f t="shared" si="1"/>
        <v>1215.9</v>
      </c>
      <c r="O37" s="45">
        <f t="shared" si="2"/>
        <v>0</v>
      </c>
      <c r="P37" s="45">
        <f t="shared" si="3"/>
        <v>1215.9</v>
      </c>
    </row>
    <row r="38" spans="1:16" s="43" customFormat="1" ht="15.75">
      <c r="A38" s="40" t="s">
        <v>35</v>
      </c>
      <c r="B38" s="41">
        <v>10</v>
      </c>
      <c r="C38" s="131"/>
      <c r="D38" s="131">
        <v>34</v>
      </c>
      <c r="E38" s="136"/>
      <c r="F38" s="44"/>
      <c r="G38" s="44">
        <v>53325</v>
      </c>
      <c r="H38" s="44"/>
      <c r="I38" s="42"/>
      <c r="J38" s="42">
        <v>1.47</v>
      </c>
      <c r="K38" s="42"/>
      <c r="L38" s="51">
        <v>0.831</v>
      </c>
      <c r="M38" s="45">
        <f t="shared" si="0"/>
        <v>0</v>
      </c>
      <c r="N38" s="45">
        <f t="shared" si="1"/>
        <v>2214.8</v>
      </c>
      <c r="O38" s="45">
        <f t="shared" si="2"/>
        <v>0</v>
      </c>
      <c r="P38" s="45">
        <f t="shared" si="3"/>
        <v>2214.8</v>
      </c>
    </row>
    <row r="39" spans="1:16" s="43" customFormat="1" ht="16.5" customHeight="1">
      <c r="A39" s="40" t="s">
        <v>36</v>
      </c>
      <c r="B39" s="41">
        <v>9</v>
      </c>
      <c r="C39" s="131"/>
      <c r="D39" s="131">
        <v>22</v>
      </c>
      <c r="E39" s="130"/>
      <c r="F39" s="44"/>
      <c r="G39" s="44">
        <v>48576</v>
      </c>
      <c r="H39" s="44"/>
      <c r="I39" s="42"/>
      <c r="J39" s="42">
        <v>1.14</v>
      </c>
      <c r="K39" s="42"/>
      <c r="L39" s="51">
        <v>0.853</v>
      </c>
      <c r="M39" s="45">
        <f t="shared" si="0"/>
        <v>0</v>
      </c>
      <c r="N39" s="45">
        <f t="shared" si="1"/>
        <v>1039.2</v>
      </c>
      <c r="O39" s="45">
        <f t="shared" si="2"/>
        <v>0</v>
      </c>
      <c r="P39" s="45">
        <f t="shared" si="3"/>
        <v>1039.2</v>
      </c>
    </row>
    <row r="40" spans="1:16" s="43" customFormat="1" ht="15" customHeight="1">
      <c r="A40" s="40" t="s">
        <v>37</v>
      </c>
      <c r="B40" s="41">
        <v>10</v>
      </c>
      <c r="C40" s="131"/>
      <c r="D40" s="131">
        <v>34</v>
      </c>
      <c r="E40" s="132"/>
      <c r="F40" s="44"/>
      <c r="G40" s="44">
        <v>53325</v>
      </c>
      <c r="H40" s="44"/>
      <c r="I40" s="42"/>
      <c r="J40" s="42">
        <v>1.47</v>
      </c>
      <c r="K40" s="42"/>
      <c r="L40" s="51">
        <v>0.771</v>
      </c>
      <c r="M40" s="45">
        <f t="shared" si="0"/>
        <v>0</v>
      </c>
      <c r="N40" s="45">
        <f t="shared" si="1"/>
        <v>2054.9</v>
      </c>
      <c r="O40" s="45">
        <f t="shared" si="2"/>
        <v>0</v>
      </c>
      <c r="P40" s="45">
        <f t="shared" si="3"/>
        <v>2054.9</v>
      </c>
    </row>
    <row r="41" spans="1:16" s="43" customFormat="1" ht="18.75" customHeight="1">
      <c r="A41" s="40" t="s">
        <v>38</v>
      </c>
      <c r="B41" s="41">
        <v>10</v>
      </c>
      <c r="C41" s="131"/>
      <c r="D41" s="131">
        <v>63</v>
      </c>
      <c r="E41" s="132"/>
      <c r="F41" s="44"/>
      <c r="G41" s="44">
        <v>53325</v>
      </c>
      <c r="H41" s="44"/>
      <c r="I41" s="42"/>
      <c r="J41" s="42">
        <v>1.19</v>
      </c>
      <c r="K41" s="42"/>
      <c r="L41" s="51">
        <v>0.732</v>
      </c>
      <c r="M41" s="45">
        <f t="shared" si="0"/>
        <v>0</v>
      </c>
      <c r="N41" s="45">
        <f t="shared" si="1"/>
        <v>2926.4</v>
      </c>
      <c r="O41" s="45">
        <f t="shared" si="2"/>
        <v>0</v>
      </c>
      <c r="P41" s="45">
        <f t="shared" si="3"/>
        <v>2926.4</v>
      </c>
    </row>
    <row r="42" spans="1:16" s="43" customFormat="1" ht="15.75">
      <c r="A42" s="40" t="s">
        <v>39</v>
      </c>
      <c r="B42" s="41">
        <v>9</v>
      </c>
      <c r="C42" s="137"/>
      <c r="D42" s="137">
        <v>12</v>
      </c>
      <c r="E42" s="138"/>
      <c r="F42" s="44"/>
      <c r="G42" s="44">
        <v>48576</v>
      </c>
      <c r="H42" s="44"/>
      <c r="I42" s="42"/>
      <c r="J42" s="42">
        <v>2.08</v>
      </c>
      <c r="K42" s="42"/>
      <c r="L42" s="51">
        <v>0.853</v>
      </c>
      <c r="M42" s="45">
        <f t="shared" si="0"/>
        <v>0</v>
      </c>
      <c r="N42" s="45">
        <f t="shared" si="1"/>
        <v>1034.2</v>
      </c>
      <c r="O42" s="45">
        <f t="shared" si="2"/>
        <v>0</v>
      </c>
      <c r="P42" s="45">
        <f t="shared" si="3"/>
        <v>1034.2</v>
      </c>
    </row>
    <row r="43" spans="1:16" s="43" customFormat="1" ht="17.25" customHeight="1">
      <c r="A43" s="40" t="s">
        <v>22</v>
      </c>
      <c r="B43" s="46">
        <v>10</v>
      </c>
      <c r="C43" s="139"/>
      <c r="D43" s="139">
        <v>40</v>
      </c>
      <c r="E43" s="139"/>
      <c r="F43" s="44"/>
      <c r="G43" s="44">
        <v>53325</v>
      </c>
      <c r="H43" s="44"/>
      <c r="I43" s="42"/>
      <c r="J43" s="42">
        <v>1.25</v>
      </c>
      <c r="K43" s="42"/>
      <c r="L43" s="51">
        <v>0.712</v>
      </c>
      <c r="M43" s="45">
        <f t="shared" si="0"/>
        <v>0</v>
      </c>
      <c r="N43" s="45">
        <f t="shared" si="1"/>
        <v>1898.4</v>
      </c>
      <c r="O43" s="45">
        <f t="shared" si="2"/>
        <v>0</v>
      </c>
      <c r="P43" s="45">
        <f t="shared" si="3"/>
        <v>1898.4</v>
      </c>
    </row>
    <row r="44" spans="1:16" s="43" customFormat="1" ht="15.75">
      <c r="A44" s="40" t="s">
        <v>40</v>
      </c>
      <c r="B44" s="41">
        <v>10</v>
      </c>
      <c r="C44" s="129"/>
      <c r="D44" s="129">
        <v>22</v>
      </c>
      <c r="E44" s="140"/>
      <c r="F44" s="44"/>
      <c r="G44" s="44">
        <v>53325</v>
      </c>
      <c r="H44" s="44"/>
      <c r="I44" s="42"/>
      <c r="J44" s="42">
        <v>1.14</v>
      </c>
      <c r="K44" s="42"/>
      <c r="L44" s="51">
        <v>0.911</v>
      </c>
      <c r="M44" s="45">
        <f t="shared" si="0"/>
        <v>0</v>
      </c>
      <c r="N44" s="45">
        <f t="shared" si="1"/>
        <v>1218.4</v>
      </c>
      <c r="O44" s="45">
        <f t="shared" si="2"/>
        <v>0</v>
      </c>
      <c r="P44" s="45">
        <f t="shared" si="3"/>
        <v>1218.4</v>
      </c>
    </row>
    <row r="45" spans="1:16" s="43" customFormat="1" ht="15.75">
      <c r="A45" s="40" t="s">
        <v>41</v>
      </c>
      <c r="B45" s="41">
        <v>9</v>
      </c>
      <c r="C45" s="131"/>
      <c r="D45" s="131">
        <v>7</v>
      </c>
      <c r="E45" s="132"/>
      <c r="F45" s="44"/>
      <c r="G45" s="44">
        <v>48576</v>
      </c>
      <c r="H45" s="44"/>
      <c r="I45" s="42"/>
      <c r="J45" s="42">
        <v>3.57</v>
      </c>
      <c r="K45" s="42"/>
      <c r="L45" s="51">
        <v>0.827</v>
      </c>
      <c r="M45" s="45">
        <f t="shared" si="0"/>
        <v>0</v>
      </c>
      <c r="N45" s="45">
        <f t="shared" si="1"/>
        <v>1003.9</v>
      </c>
      <c r="O45" s="45">
        <f t="shared" si="2"/>
        <v>0</v>
      </c>
      <c r="P45" s="45">
        <f t="shared" si="3"/>
        <v>1003.9</v>
      </c>
    </row>
    <row r="46" spans="1:16" s="43" customFormat="1" ht="22.5" customHeight="1">
      <c r="A46" s="40" t="s">
        <v>42</v>
      </c>
      <c r="B46" s="41">
        <v>10</v>
      </c>
      <c r="C46" s="131"/>
      <c r="D46" s="131">
        <v>15</v>
      </c>
      <c r="E46" s="136"/>
      <c r="F46" s="44"/>
      <c r="G46" s="44">
        <v>53325</v>
      </c>
      <c r="H46" s="44"/>
      <c r="I46" s="42"/>
      <c r="J46" s="42">
        <v>1.67</v>
      </c>
      <c r="K46" s="42"/>
      <c r="L46" s="51">
        <v>0.877</v>
      </c>
      <c r="M46" s="45">
        <f t="shared" si="0"/>
        <v>0</v>
      </c>
      <c r="N46" s="45">
        <f t="shared" si="1"/>
        <v>1171.5</v>
      </c>
      <c r="O46" s="45">
        <f t="shared" si="2"/>
        <v>0</v>
      </c>
      <c r="P46" s="45">
        <f t="shared" si="3"/>
        <v>1171.5</v>
      </c>
    </row>
    <row r="47" spans="1:16" s="43" customFormat="1" ht="15.75">
      <c r="A47" s="40" t="s">
        <v>23</v>
      </c>
      <c r="B47" s="41">
        <v>9</v>
      </c>
      <c r="C47" s="131"/>
      <c r="D47" s="131">
        <v>14</v>
      </c>
      <c r="E47" s="132"/>
      <c r="F47" s="44"/>
      <c r="G47" s="44">
        <v>53325</v>
      </c>
      <c r="H47" s="44"/>
      <c r="I47" s="42"/>
      <c r="J47" s="42">
        <v>1.36</v>
      </c>
      <c r="K47" s="42"/>
      <c r="L47" s="51">
        <v>0.73</v>
      </c>
      <c r="M47" s="45">
        <f t="shared" si="0"/>
        <v>0</v>
      </c>
      <c r="N47" s="45">
        <f t="shared" si="1"/>
        <v>741.2</v>
      </c>
      <c r="O47" s="45">
        <f t="shared" si="2"/>
        <v>0</v>
      </c>
      <c r="P47" s="45">
        <f t="shared" si="3"/>
        <v>741.2</v>
      </c>
    </row>
    <row r="48" spans="1:16" s="43" customFormat="1" ht="18" customHeight="1">
      <c r="A48" s="40" t="s">
        <v>43</v>
      </c>
      <c r="B48" s="41">
        <v>10</v>
      </c>
      <c r="C48" s="131"/>
      <c r="D48" s="131">
        <v>21</v>
      </c>
      <c r="E48" s="132"/>
      <c r="F48" s="44"/>
      <c r="G48" s="44">
        <v>53325</v>
      </c>
      <c r="H48" s="44"/>
      <c r="I48" s="42"/>
      <c r="J48" s="42">
        <v>1.19</v>
      </c>
      <c r="K48" s="42"/>
      <c r="L48" s="51">
        <v>0.914</v>
      </c>
      <c r="M48" s="45">
        <f t="shared" si="0"/>
        <v>0</v>
      </c>
      <c r="N48" s="45">
        <f t="shared" si="1"/>
        <v>1218</v>
      </c>
      <c r="O48" s="45">
        <f t="shared" si="2"/>
        <v>0</v>
      </c>
      <c r="P48" s="45">
        <f t="shared" si="3"/>
        <v>1218</v>
      </c>
    </row>
    <row r="49" spans="1:16" s="43" customFormat="1" ht="34.5" customHeight="1">
      <c r="A49" s="40" t="s">
        <v>44</v>
      </c>
      <c r="B49" s="41">
        <v>9</v>
      </c>
      <c r="C49" s="131"/>
      <c r="D49" s="131">
        <v>9</v>
      </c>
      <c r="E49" s="132"/>
      <c r="F49" s="44"/>
      <c r="G49" s="44">
        <v>48576</v>
      </c>
      <c r="H49" s="44"/>
      <c r="I49" s="42"/>
      <c r="J49" s="42">
        <v>2.78</v>
      </c>
      <c r="K49" s="42"/>
      <c r="L49" s="51">
        <v>0.812</v>
      </c>
      <c r="M49" s="45">
        <f t="shared" si="0"/>
        <v>0</v>
      </c>
      <c r="N49" s="45">
        <f t="shared" si="1"/>
        <v>986.9</v>
      </c>
      <c r="O49" s="45">
        <f t="shared" si="2"/>
        <v>0</v>
      </c>
      <c r="P49" s="45">
        <f t="shared" si="3"/>
        <v>986.9</v>
      </c>
    </row>
    <row r="50" spans="1:16" s="43" customFormat="1" ht="31.5">
      <c r="A50" s="40" t="s">
        <v>45</v>
      </c>
      <c r="B50" s="41">
        <v>10</v>
      </c>
      <c r="C50" s="131"/>
      <c r="D50" s="131">
        <v>17</v>
      </c>
      <c r="E50" s="138"/>
      <c r="F50" s="44"/>
      <c r="G50" s="44">
        <v>53325</v>
      </c>
      <c r="H50" s="44"/>
      <c r="I50" s="42"/>
      <c r="J50" s="42">
        <v>1.47</v>
      </c>
      <c r="K50" s="42"/>
      <c r="L50" s="51">
        <v>0.836</v>
      </c>
      <c r="M50" s="45">
        <f t="shared" si="0"/>
        <v>0</v>
      </c>
      <c r="N50" s="45">
        <f t="shared" si="1"/>
        <v>1114</v>
      </c>
      <c r="O50" s="45">
        <f t="shared" si="2"/>
        <v>0</v>
      </c>
      <c r="P50" s="45">
        <f t="shared" si="3"/>
        <v>1114</v>
      </c>
    </row>
    <row r="51" spans="1:16" s="43" customFormat="1" ht="48" thickBot="1">
      <c r="A51" s="39" t="s">
        <v>52</v>
      </c>
      <c r="B51" s="47"/>
      <c r="C51" s="141">
        <f>SUM(C6:C50)</f>
        <v>405</v>
      </c>
      <c r="D51" s="141">
        <f>SUM(D6:D50)</f>
        <v>2835</v>
      </c>
      <c r="E51" s="142">
        <f>SUM(E6:E50)</f>
        <v>305</v>
      </c>
      <c r="F51" s="48"/>
      <c r="G51" s="44"/>
      <c r="H51" s="44"/>
      <c r="I51" s="44"/>
      <c r="J51" s="44"/>
      <c r="K51" s="44"/>
      <c r="L51" s="44"/>
      <c r="M51" s="45">
        <f>SUM(M6:M50)</f>
        <v>20623.000000000004</v>
      </c>
      <c r="N51" s="45">
        <f>SUM(N6:N50)</f>
        <v>124689.59999999998</v>
      </c>
      <c r="O51" s="45">
        <f>SUM(O6:O50)</f>
        <v>32587.999999999996</v>
      </c>
      <c r="P51" s="45">
        <f>SUM(P6:P50)</f>
        <v>177900.6</v>
      </c>
    </row>
    <row r="52" spans="1:16" ht="18" customHeight="1">
      <c r="A52" s="9"/>
      <c r="B52" s="9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P52" s="25"/>
    </row>
    <row r="53" spans="1:13" ht="15.75">
      <c r="A53" s="10"/>
      <c r="B53" s="10"/>
      <c r="C53" s="37"/>
      <c r="D53" s="37"/>
      <c r="E53" s="37"/>
      <c r="F53" s="38"/>
      <c r="G53" s="37"/>
      <c r="H53" s="37"/>
      <c r="I53" s="37"/>
      <c r="J53" s="37"/>
      <c r="K53" s="37"/>
      <c r="L53" s="37"/>
      <c r="M53" s="37"/>
    </row>
    <row r="54" spans="1:16" ht="15.75">
      <c r="A54" s="10"/>
      <c r="B54" s="10"/>
      <c r="C54" s="11"/>
      <c r="D54" s="11"/>
      <c r="P54" s="25"/>
    </row>
    <row r="55" spans="1:4" ht="15.75">
      <c r="A55" s="10"/>
      <c r="B55" s="10"/>
      <c r="C55" s="11"/>
      <c r="D55" s="11"/>
    </row>
    <row r="56" spans="1:4" ht="15.75">
      <c r="A56" s="10"/>
      <c r="B56" s="10"/>
      <c r="C56" s="11"/>
      <c r="D56" s="11"/>
    </row>
    <row r="57" spans="1:4" ht="15.75">
      <c r="A57" s="16"/>
      <c r="B57" s="16"/>
      <c r="C57" s="11"/>
      <c r="D57" s="11"/>
    </row>
    <row r="58" spans="1:4" ht="15.75">
      <c r="A58" s="16"/>
      <c r="B58" s="16"/>
      <c r="C58" s="11"/>
      <c r="D58" s="11"/>
    </row>
    <row r="59" spans="1:4" ht="16.5" customHeight="1">
      <c r="A59" s="10"/>
      <c r="B59" s="10"/>
      <c r="C59" s="11"/>
      <c r="D59" s="11"/>
    </row>
    <row r="60" spans="1:4" ht="15.75">
      <c r="A60" s="10"/>
      <c r="B60" s="10"/>
      <c r="C60" s="11"/>
      <c r="D60" s="11"/>
    </row>
    <row r="61" spans="1:4" ht="15.75">
      <c r="A61" s="10"/>
      <c r="B61" s="10"/>
      <c r="C61" s="11"/>
      <c r="D61" s="11"/>
    </row>
    <row r="62" spans="1:4" ht="15.75">
      <c r="A62" s="10"/>
      <c r="B62" s="10"/>
      <c r="C62" s="11"/>
      <c r="D62" s="11"/>
    </row>
    <row r="63" spans="1:4" ht="15.75">
      <c r="A63" s="10"/>
      <c r="B63" s="10"/>
      <c r="C63" s="11"/>
      <c r="D63" s="11"/>
    </row>
    <row r="64" spans="1:4" ht="15.75">
      <c r="A64" s="10"/>
      <c r="B64" s="10"/>
      <c r="C64" s="11"/>
      <c r="D64" s="11"/>
    </row>
    <row r="65" spans="1:4" ht="15.75">
      <c r="A65" s="17"/>
      <c r="B65" s="17"/>
      <c r="C65" s="18"/>
      <c r="D65" s="18"/>
    </row>
    <row r="66" spans="1:4" s="13" customFormat="1" ht="16.5" customHeight="1">
      <c r="A66" s="166"/>
      <c r="B66" s="166"/>
      <c r="C66" s="166"/>
      <c r="D66" s="166"/>
    </row>
    <row r="67" spans="1:4" ht="15.75">
      <c r="A67" s="16"/>
      <c r="B67" s="16"/>
      <c r="C67" s="11"/>
      <c r="D67" s="11"/>
    </row>
    <row r="68" spans="1:4" ht="15.75">
      <c r="A68" s="16"/>
      <c r="B68" s="16"/>
      <c r="C68" s="11"/>
      <c r="D68" s="11"/>
    </row>
    <row r="69" spans="1:4" ht="15.75">
      <c r="A69" s="16"/>
      <c r="B69" s="16"/>
      <c r="C69" s="11"/>
      <c r="D69" s="11"/>
    </row>
    <row r="70" spans="1:4" ht="15.75">
      <c r="A70" s="16"/>
      <c r="B70" s="16"/>
      <c r="C70" s="11"/>
      <c r="D70" s="11"/>
    </row>
    <row r="71" spans="1:4" ht="18" customHeight="1">
      <c r="A71" s="16"/>
      <c r="B71" s="16"/>
      <c r="C71" s="11"/>
      <c r="D71" s="11"/>
    </row>
    <row r="72" spans="1:4" ht="15.75">
      <c r="A72" s="16"/>
      <c r="B72" s="16"/>
      <c r="C72" s="11"/>
      <c r="D72" s="11"/>
    </row>
    <row r="73" spans="1:4" ht="15.75">
      <c r="A73" s="16"/>
      <c r="B73" s="16"/>
      <c r="C73" s="11"/>
      <c r="D73" s="11"/>
    </row>
    <row r="74" spans="1:4" ht="15.75">
      <c r="A74" s="16"/>
      <c r="B74" s="16"/>
      <c r="C74" s="11"/>
      <c r="D74" s="11"/>
    </row>
    <row r="75" spans="1:4" ht="15.75">
      <c r="A75" s="16"/>
      <c r="B75" s="16"/>
      <c r="C75" s="11"/>
      <c r="D75" s="11"/>
    </row>
    <row r="76" spans="1:4" ht="15.75">
      <c r="A76" s="16"/>
      <c r="B76" s="16"/>
      <c r="C76" s="11"/>
      <c r="D76" s="11"/>
    </row>
    <row r="77" spans="1:4" ht="15.75">
      <c r="A77" s="10"/>
      <c r="B77" s="10"/>
      <c r="C77" s="11"/>
      <c r="D77" s="11"/>
    </row>
    <row r="78" spans="1:4" ht="15.75">
      <c r="A78" s="10"/>
      <c r="B78" s="10"/>
      <c r="C78" s="11"/>
      <c r="D78" s="11"/>
    </row>
    <row r="79" spans="1:4" ht="15.75">
      <c r="A79" s="10"/>
      <c r="B79" s="10"/>
      <c r="C79" s="11"/>
      <c r="D79" s="11"/>
    </row>
    <row r="80" spans="1:4" ht="15.75">
      <c r="A80" s="10"/>
      <c r="B80" s="10"/>
      <c r="C80" s="11"/>
      <c r="D80" s="11"/>
    </row>
    <row r="81" spans="1:4" ht="15.75">
      <c r="A81" s="10"/>
      <c r="B81" s="10"/>
      <c r="C81" s="11"/>
      <c r="D81" s="11"/>
    </row>
    <row r="82" spans="1:4" ht="15.75">
      <c r="A82" s="10"/>
      <c r="B82" s="10"/>
      <c r="C82" s="11"/>
      <c r="D82" s="11"/>
    </row>
    <row r="83" spans="1:4" ht="15.75">
      <c r="A83" s="10"/>
      <c r="B83" s="10"/>
      <c r="C83" s="11"/>
      <c r="D83" s="11"/>
    </row>
    <row r="84" spans="1:4" ht="15.75">
      <c r="A84" s="10"/>
      <c r="B84" s="10"/>
      <c r="C84" s="11"/>
      <c r="D84" s="11"/>
    </row>
    <row r="85" spans="1:4" ht="15.75">
      <c r="A85" s="10"/>
      <c r="B85" s="10"/>
      <c r="C85" s="11"/>
      <c r="D85" s="11"/>
    </row>
    <row r="86" spans="1:4" ht="15.75">
      <c r="A86" s="10"/>
      <c r="B86" s="10"/>
      <c r="C86" s="11"/>
      <c r="D86" s="11"/>
    </row>
    <row r="87" spans="1:4" ht="15.75">
      <c r="A87" s="10"/>
      <c r="B87" s="10"/>
      <c r="C87" s="11"/>
      <c r="D87" s="11"/>
    </row>
    <row r="88" spans="1:4" ht="15.75">
      <c r="A88" s="10"/>
      <c r="B88" s="10"/>
      <c r="C88" s="11"/>
      <c r="D88" s="11"/>
    </row>
    <row r="89" spans="1:4" ht="15.75">
      <c r="A89" s="10"/>
      <c r="B89" s="10"/>
      <c r="C89" s="11"/>
      <c r="D89" s="11"/>
    </row>
    <row r="90" spans="1:4" ht="15.75">
      <c r="A90" s="10"/>
      <c r="B90" s="10"/>
      <c r="C90" s="11"/>
      <c r="D90" s="11"/>
    </row>
    <row r="91" spans="1:4" ht="15.75">
      <c r="A91" s="10"/>
      <c r="B91" s="10"/>
      <c r="C91" s="11"/>
      <c r="D91" s="11"/>
    </row>
    <row r="92" spans="1:4" ht="15.75">
      <c r="A92" s="10"/>
      <c r="B92" s="10"/>
      <c r="C92" s="11"/>
      <c r="D92" s="11"/>
    </row>
    <row r="93" spans="1:4" ht="15.75">
      <c r="A93" s="10"/>
      <c r="B93" s="10"/>
      <c r="C93" s="11"/>
      <c r="D93" s="11"/>
    </row>
    <row r="94" spans="1:4" ht="15.75">
      <c r="A94" s="10"/>
      <c r="B94" s="10"/>
      <c r="C94" s="11"/>
      <c r="D94" s="11"/>
    </row>
    <row r="95" spans="1:4" ht="15.75">
      <c r="A95" s="10"/>
      <c r="B95" s="10"/>
      <c r="C95" s="11"/>
      <c r="D95" s="11"/>
    </row>
    <row r="96" spans="1:4" ht="15.75">
      <c r="A96" s="10"/>
      <c r="B96" s="10"/>
      <c r="C96" s="11"/>
      <c r="D96" s="11"/>
    </row>
    <row r="97" spans="1:4" ht="15.75">
      <c r="A97" s="10"/>
      <c r="B97" s="10"/>
      <c r="C97" s="11"/>
      <c r="D97" s="11"/>
    </row>
    <row r="98" spans="1:4" ht="15.75">
      <c r="A98" s="10"/>
      <c r="B98" s="10"/>
      <c r="C98" s="11"/>
      <c r="D98" s="11"/>
    </row>
    <row r="99" spans="1:4" ht="15.75">
      <c r="A99" s="10"/>
      <c r="B99" s="10"/>
      <c r="C99" s="11"/>
      <c r="D99" s="11"/>
    </row>
    <row r="100" spans="1:4" ht="15.75">
      <c r="A100" s="10"/>
      <c r="B100" s="10"/>
      <c r="C100" s="11"/>
      <c r="D100" s="11"/>
    </row>
    <row r="101" spans="1:4" ht="15.75">
      <c r="A101" s="10"/>
      <c r="B101" s="10"/>
      <c r="C101" s="11"/>
      <c r="D101" s="11"/>
    </row>
    <row r="102" spans="1:4" ht="15.75">
      <c r="A102" s="10"/>
      <c r="B102" s="10"/>
      <c r="C102" s="11"/>
      <c r="D102" s="11"/>
    </row>
    <row r="103" spans="1:4" ht="15.75">
      <c r="A103" s="10"/>
      <c r="B103" s="10"/>
      <c r="C103" s="11"/>
      <c r="D103" s="11"/>
    </row>
    <row r="104" spans="1:4" ht="15.75">
      <c r="A104" s="10"/>
      <c r="B104" s="10"/>
      <c r="C104" s="11"/>
      <c r="D104" s="11"/>
    </row>
    <row r="105" spans="1:4" ht="15.75">
      <c r="A105" s="10"/>
      <c r="B105" s="10"/>
      <c r="C105" s="11"/>
      <c r="D105" s="11"/>
    </row>
    <row r="106" spans="1:4" ht="15.75">
      <c r="A106" s="10"/>
      <c r="B106" s="10"/>
      <c r="C106" s="11"/>
      <c r="D106" s="11"/>
    </row>
    <row r="107" spans="1:4" ht="15.75">
      <c r="A107" s="10"/>
      <c r="B107" s="10"/>
      <c r="C107" s="11"/>
      <c r="D107" s="11"/>
    </row>
    <row r="108" spans="1:4" ht="15.75">
      <c r="A108" s="10"/>
      <c r="B108" s="10"/>
      <c r="C108" s="11"/>
      <c r="D108" s="11"/>
    </row>
    <row r="109" spans="1:4" ht="15.75">
      <c r="A109" s="10"/>
      <c r="B109" s="10"/>
      <c r="C109" s="11"/>
      <c r="D109" s="11"/>
    </row>
    <row r="110" spans="1:4" ht="15.75">
      <c r="A110" s="10"/>
      <c r="B110" s="10"/>
      <c r="C110" s="11"/>
      <c r="D110" s="11"/>
    </row>
    <row r="111" spans="1:4" ht="15.75">
      <c r="A111" s="19"/>
      <c r="B111" s="19"/>
      <c r="C111" s="18"/>
      <c r="D111" s="18"/>
    </row>
    <row r="112" spans="1:4" ht="15.75">
      <c r="A112" s="19"/>
      <c r="B112" s="19"/>
      <c r="C112" s="2"/>
      <c r="D112" s="2"/>
    </row>
    <row r="113" spans="1:4" ht="15.75">
      <c r="A113" s="12"/>
      <c r="B113" s="12"/>
      <c r="C113" s="11"/>
      <c r="D113" s="11"/>
    </row>
  </sheetData>
  <sheetProtection/>
  <mergeCells count="17">
    <mergeCell ref="F1:I1"/>
    <mergeCell ref="P3:P5"/>
    <mergeCell ref="C4:D4"/>
    <mergeCell ref="F4:G4"/>
    <mergeCell ref="I4:J4"/>
    <mergeCell ref="M4:N4"/>
    <mergeCell ref="M3:O3"/>
    <mergeCell ref="A66:D66"/>
    <mergeCell ref="A1:D1"/>
    <mergeCell ref="F2:H2"/>
    <mergeCell ref="M2:P2"/>
    <mergeCell ref="A3:A4"/>
    <mergeCell ref="B3:B5"/>
    <mergeCell ref="C3:E3"/>
    <mergeCell ref="F3:H3"/>
    <mergeCell ref="I3:K3"/>
    <mergeCell ref="L3:L5"/>
  </mergeCells>
  <printOptions horizontalCentered="1"/>
  <pageMargins left="0" right="0" top="0.5905511811023623" bottom="0" header="0" footer="0"/>
  <pageSetup horizontalDpi="600" verticalDpi="600" orientation="portrait" paperSize="9" scale="55" r:id="rId1"/>
  <rowBreaks count="1" manualBreakCount="1">
    <brk id="5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T113"/>
  <sheetViews>
    <sheetView view="pageBreakPreview" zoomScale="70" zoomScaleNormal="71" zoomScaleSheetLayoutView="70" zoomScalePageLayoutView="0" workbookViewId="0" topLeftCell="A1">
      <pane xSplit="2" ySplit="5" topLeftCell="C33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53" sqref="C53"/>
    </sheetView>
  </sheetViews>
  <sheetFormatPr defaultColWidth="9.140625" defaultRowHeight="12.75"/>
  <cols>
    <col min="1" max="1" width="30.8515625" style="4" customWidth="1"/>
    <col min="2" max="2" width="14.8515625" style="4" customWidth="1"/>
    <col min="3" max="3" width="15.8515625" style="3" customWidth="1"/>
    <col min="4" max="6" width="15.140625" style="3" customWidth="1"/>
    <col min="7" max="7" width="19.7109375" style="3" customWidth="1"/>
    <col min="8" max="8" width="20.00390625" style="3" hidden="1" customWidth="1"/>
    <col min="9" max="9" width="15.421875" style="3" hidden="1" customWidth="1"/>
    <col min="10" max="10" width="17.7109375" style="3" hidden="1" customWidth="1"/>
    <col min="11" max="11" width="14.7109375" style="3" hidden="1" customWidth="1"/>
    <col min="12" max="12" width="17.140625" style="3" customWidth="1"/>
    <col min="13" max="13" width="15.28125" style="3" customWidth="1"/>
    <col min="14" max="14" width="16.140625" style="3" customWidth="1"/>
    <col min="15" max="15" width="17.00390625" style="3" customWidth="1"/>
    <col min="16" max="16" width="15.7109375" style="3" customWidth="1"/>
    <col min="17" max="17" width="19.140625" style="3" customWidth="1"/>
    <col min="18" max="18" width="19.8515625" style="3" customWidth="1"/>
    <col min="19" max="19" width="19.00390625" style="3" customWidth="1"/>
    <col min="20" max="20" width="31.00390625" style="3" customWidth="1"/>
    <col min="21" max="16384" width="9.140625" style="3" customWidth="1"/>
  </cols>
  <sheetData>
    <row r="1" spans="1:2" ht="15.75">
      <c r="A1" s="148"/>
      <c r="B1" s="148"/>
    </row>
    <row r="2" spans="1:7" ht="15.75">
      <c r="A2" s="121"/>
      <c r="B2" s="121"/>
      <c r="G2" s="3" t="s">
        <v>88</v>
      </c>
    </row>
    <row r="3" spans="1:2" ht="15.75" customHeight="1">
      <c r="A3" s="121"/>
      <c r="B3" s="121"/>
    </row>
    <row r="4" spans="1:20" ht="94.5" customHeight="1">
      <c r="A4" s="170" t="s">
        <v>51</v>
      </c>
      <c r="B4" s="171" t="s">
        <v>50</v>
      </c>
      <c r="C4" s="182" t="s">
        <v>68</v>
      </c>
      <c r="D4" s="182" t="s">
        <v>82</v>
      </c>
      <c r="E4" s="182" t="s">
        <v>89</v>
      </c>
      <c r="F4" s="184" t="s">
        <v>90</v>
      </c>
      <c r="G4" s="183" t="s">
        <v>87</v>
      </c>
      <c r="H4" s="188" t="s">
        <v>63</v>
      </c>
      <c r="I4" s="64" t="s">
        <v>64</v>
      </c>
      <c r="J4" s="180" t="s">
        <v>65</v>
      </c>
      <c r="K4" s="181"/>
      <c r="L4" s="186"/>
      <c r="M4" s="186"/>
      <c r="N4" s="186"/>
      <c r="O4" s="186"/>
      <c r="P4" s="186"/>
      <c r="Q4" s="186"/>
      <c r="R4" s="186"/>
      <c r="S4" s="187"/>
      <c r="T4" s="21"/>
    </row>
    <row r="5" spans="1:20" ht="117.75" customHeight="1">
      <c r="A5" s="170"/>
      <c r="B5" s="172"/>
      <c r="C5" s="182"/>
      <c r="D5" s="182"/>
      <c r="E5" s="182"/>
      <c r="F5" s="185"/>
      <c r="G5" s="183"/>
      <c r="H5" s="189"/>
      <c r="I5" s="124" t="s">
        <v>62</v>
      </c>
      <c r="J5" s="61" t="s">
        <v>66</v>
      </c>
      <c r="K5" s="62" t="s">
        <v>67</v>
      </c>
      <c r="L5" s="186"/>
      <c r="M5" s="186"/>
      <c r="N5" s="186"/>
      <c r="O5" s="186"/>
      <c r="P5" s="186"/>
      <c r="Q5" s="186"/>
      <c r="R5" s="186"/>
      <c r="S5" s="187"/>
      <c r="T5" s="21"/>
    </row>
    <row r="6" spans="1:20" ht="23.25" customHeight="1">
      <c r="A6" s="6" t="s">
        <v>1</v>
      </c>
      <c r="B6" s="26">
        <v>12</v>
      </c>
      <c r="C6" s="24">
        <f>'Для корректировки'!P6</f>
        <v>4049.3</v>
      </c>
      <c r="D6" s="49">
        <f>'МЗ-корректировка'!P6</f>
        <v>125.7</v>
      </c>
      <c r="E6" s="49">
        <f>'Общехоз.'!N8</f>
        <v>1126.8</v>
      </c>
      <c r="F6" s="147">
        <v>38.5</v>
      </c>
      <c r="G6" s="24">
        <f>C6+D6+E6+F6</f>
        <v>5340.3</v>
      </c>
      <c r="H6" s="24">
        <v>4046.8</v>
      </c>
      <c r="I6" s="50">
        <f aca="true" t="shared" si="0" ref="I6:I50">C6-H6</f>
        <v>2.5</v>
      </c>
      <c r="J6" s="24">
        <f aca="true" t="shared" si="1" ref="J6:J50">ROUND(C6/1.302,1)</f>
        <v>3110.1</v>
      </c>
      <c r="K6" s="54">
        <f aca="true" t="shared" si="2" ref="K6:K50">C6-J6</f>
        <v>939.2000000000003</v>
      </c>
      <c r="L6" s="52"/>
      <c r="M6" s="52"/>
      <c r="N6" s="52"/>
      <c r="O6" s="52"/>
      <c r="P6" s="55"/>
      <c r="Q6" s="52"/>
      <c r="R6" s="52"/>
      <c r="S6" s="21"/>
      <c r="T6" s="21"/>
    </row>
    <row r="7" spans="1:20" ht="15.75">
      <c r="A7" s="6" t="s">
        <v>2</v>
      </c>
      <c r="B7" s="26">
        <v>12</v>
      </c>
      <c r="C7" s="24">
        <f>'Для корректировки'!P7</f>
        <v>5295.9</v>
      </c>
      <c r="D7" s="49">
        <f>'МЗ-корректировка'!P7</f>
        <v>128.9</v>
      </c>
      <c r="E7" s="49">
        <f>'Общехоз.'!N9</f>
        <v>1341.1999999999998</v>
      </c>
      <c r="F7" s="147">
        <v>46.8</v>
      </c>
      <c r="G7" s="24">
        <f aca="true" t="shared" si="3" ref="G7:G50">C7+D7+E7+F7</f>
        <v>6812.799999999999</v>
      </c>
      <c r="H7" s="24">
        <v>5289.5</v>
      </c>
      <c r="I7" s="50">
        <f t="shared" si="0"/>
        <v>6.399999999999636</v>
      </c>
      <c r="J7" s="24">
        <f t="shared" si="1"/>
        <v>4067.5</v>
      </c>
      <c r="K7" s="54">
        <f t="shared" si="2"/>
        <v>1228.3999999999996</v>
      </c>
      <c r="L7" s="52"/>
      <c r="M7" s="52"/>
      <c r="N7" s="52"/>
      <c r="O7" s="52"/>
      <c r="P7" s="55"/>
      <c r="Q7" s="52"/>
      <c r="R7" s="52"/>
      <c r="S7" s="21"/>
      <c r="T7" s="21"/>
    </row>
    <row r="8" spans="1:20" ht="15.75">
      <c r="A8" s="6" t="s">
        <v>3</v>
      </c>
      <c r="B8" s="26">
        <v>12</v>
      </c>
      <c r="C8" s="24">
        <f>'Для корректировки'!P8</f>
        <v>6428.200000000001</v>
      </c>
      <c r="D8" s="49">
        <f>'МЗ-корректировка'!P8</f>
        <v>133.9</v>
      </c>
      <c r="E8" s="49">
        <f>'Общехоз.'!N10</f>
        <v>1521.1999999999998</v>
      </c>
      <c r="F8" s="147">
        <v>65.1</v>
      </c>
      <c r="G8" s="24">
        <f t="shared" si="3"/>
        <v>8148.400000000001</v>
      </c>
      <c r="H8" s="24">
        <v>6423.5</v>
      </c>
      <c r="I8" s="50">
        <f t="shared" si="0"/>
        <v>4.700000000000728</v>
      </c>
      <c r="J8" s="24">
        <f t="shared" si="1"/>
        <v>4937.2</v>
      </c>
      <c r="K8" s="54">
        <f t="shared" si="2"/>
        <v>1491.000000000001</v>
      </c>
      <c r="L8" s="52"/>
      <c r="M8" s="52"/>
      <c r="N8" s="52"/>
      <c r="O8" s="52"/>
      <c r="P8" s="55"/>
      <c r="Q8" s="52"/>
      <c r="R8" s="52"/>
      <c r="S8" s="21"/>
      <c r="T8" s="21"/>
    </row>
    <row r="9" spans="1:20" ht="15.75">
      <c r="A9" s="6" t="s">
        <v>4</v>
      </c>
      <c r="B9" s="26">
        <v>12</v>
      </c>
      <c r="C9" s="24">
        <f>'Для корректировки'!P9</f>
        <v>13586.6</v>
      </c>
      <c r="D9" s="49">
        <f>'МЗ-корректировка'!P9</f>
        <v>266.7</v>
      </c>
      <c r="E9" s="49">
        <f>'Общехоз.'!N11</f>
        <v>2316.6</v>
      </c>
      <c r="F9" s="147">
        <v>130.6</v>
      </c>
      <c r="G9" s="24">
        <f t="shared" si="3"/>
        <v>16300.500000000002</v>
      </c>
      <c r="H9" s="24">
        <v>13570.3</v>
      </c>
      <c r="I9" s="50">
        <f t="shared" si="0"/>
        <v>16.30000000000109</v>
      </c>
      <c r="J9" s="24">
        <f t="shared" si="1"/>
        <v>10435.2</v>
      </c>
      <c r="K9" s="54">
        <f t="shared" si="2"/>
        <v>3151.3999999999996</v>
      </c>
      <c r="L9" s="52"/>
      <c r="M9" s="52"/>
      <c r="N9" s="52"/>
      <c r="O9" s="52"/>
      <c r="P9" s="55"/>
      <c r="Q9" s="52"/>
      <c r="R9" s="52"/>
      <c r="S9" s="21"/>
      <c r="T9" s="21"/>
    </row>
    <row r="10" spans="1:20" ht="15.75">
      <c r="A10" s="6" t="s">
        <v>5</v>
      </c>
      <c r="B10" s="26">
        <v>12</v>
      </c>
      <c r="C10" s="24">
        <f>'Для корректировки'!P10</f>
        <v>14030.6</v>
      </c>
      <c r="D10" s="49">
        <f>'МЗ-корректировка'!P10</f>
        <v>220.5</v>
      </c>
      <c r="E10" s="49">
        <f>'Общехоз.'!N12</f>
        <v>2282.8</v>
      </c>
      <c r="F10" s="147">
        <v>140.1</v>
      </c>
      <c r="G10" s="24">
        <f t="shared" si="3"/>
        <v>16674</v>
      </c>
      <c r="H10" s="24">
        <v>14010.7</v>
      </c>
      <c r="I10" s="50">
        <f t="shared" si="0"/>
        <v>19.899999999999636</v>
      </c>
      <c r="J10" s="24">
        <f t="shared" si="1"/>
        <v>10776.2</v>
      </c>
      <c r="K10" s="54">
        <f t="shared" si="2"/>
        <v>3254.3999999999996</v>
      </c>
      <c r="L10" s="52"/>
      <c r="M10" s="52"/>
      <c r="N10" s="52"/>
      <c r="O10" s="52"/>
      <c r="P10" s="55"/>
      <c r="Q10" s="52"/>
      <c r="R10" s="52"/>
      <c r="S10" s="21"/>
      <c r="T10" s="21"/>
    </row>
    <row r="11" spans="1:20" ht="15.75">
      <c r="A11" s="6" t="s">
        <v>6</v>
      </c>
      <c r="B11" s="26">
        <v>12</v>
      </c>
      <c r="C11" s="24">
        <f>'Для корректировки'!P11</f>
        <v>6358.8</v>
      </c>
      <c r="D11" s="49">
        <f>'МЗ-корректировка'!P11</f>
        <v>115.2</v>
      </c>
      <c r="E11" s="49">
        <f>'Общехоз.'!N13</f>
        <v>1462.1</v>
      </c>
      <c r="F11" s="24">
        <v>43.7</v>
      </c>
      <c r="G11" s="24">
        <f t="shared" si="3"/>
        <v>7979.8</v>
      </c>
      <c r="H11" s="24">
        <v>6353.9</v>
      </c>
      <c r="I11" s="50">
        <f t="shared" si="0"/>
        <v>4.900000000000546</v>
      </c>
      <c r="J11" s="24">
        <f t="shared" si="1"/>
        <v>4883.9</v>
      </c>
      <c r="K11" s="54">
        <f t="shared" si="2"/>
        <v>1474.9000000000005</v>
      </c>
      <c r="L11" s="52"/>
      <c r="M11" s="52"/>
      <c r="N11" s="52"/>
      <c r="O11" s="52"/>
      <c r="P11" s="55"/>
      <c r="Q11" s="52"/>
      <c r="R11" s="52"/>
      <c r="S11" s="123"/>
      <c r="T11" s="21"/>
    </row>
    <row r="12" spans="1:20" ht="15.75">
      <c r="A12" s="6" t="s">
        <v>7</v>
      </c>
      <c r="B12" s="26">
        <v>12</v>
      </c>
      <c r="C12" s="24">
        <f>'Для корректировки'!P12</f>
        <v>14889.5</v>
      </c>
      <c r="D12" s="49">
        <f>'МЗ-корректировка'!P12</f>
        <v>252.7</v>
      </c>
      <c r="E12" s="49">
        <f>'Общехоз.'!N14</f>
        <v>2285.3999999999996</v>
      </c>
      <c r="F12" s="24">
        <v>213.2</v>
      </c>
      <c r="G12" s="24">
        <f t="shared" si="3"/>
        <v>17640.8</v>
      </c>
      <c r="H12" s="24">
        <v>14882.9</v>
      </c>
      <c r="I12" s="50">
        <f t="shared" si="0"/>
        <v>6.600000000000364</v>
      </c>
      <c r="J12" s="24">
        <f t="shared" si="1"/>
        <v>11435.9</v>
      </c>
      <c r="K12" s="54">
        <f t="shared" si="2"/>
        <v>3453.6000000000004</v>
      </c>
      <c r="L12" s="52"/>
      <c r="M12" s="52"/>
      <c r="N12" s="52"/>
      <c r="O12" s="52"/>
      <c r="P12" s="55"/>
      <c r="Q12" s="52"/>
      <c r="R12" s="52"/>
      <c r="S12" s="21"/>
      <c r="T12" s="21"/>
    </row>
    <row r="13" spans="1:20" ht="15.75">
      <c r="A13" s="6" t="s">
        <v>8</v>
      </c>
      <c r="B13" s="26">
        <v>12</v>
      </c>
      <c r="C13" s="24">
        <f>'Для корректировки'!P13</f>
        <v>14605.9</v>
      </c>
      <c r="D13" s="49">
        <f>'МЗ-корректировка'!P13</f>
        <v>233.1</v>
      </c>
      <c r="E13" s="49">
        <f>'Общехоз.'!N15</f>
        <v>2154.6000000000004</v>
      </c>
      <c r="F13" s="24">
        <v>115.5</v>
      </c>
      <c r="G13" s="24">
        <f t="shared" si="3"/>
        <v>17109.1</v>
      </c>
      <c r="H13" s="24">
        <v>14602.1</v>
      </c>
      <c r="I13" s="50">
        <f t="shared" si="0"/>
        <v>3.7999999999992724</v>
      </c>
      <c r="J13" s="24">
        <f t="shared" si="1"/>
        <v>11218</v>
      </c>
      <c r="K13" s="54">
        <f t="shared" si="2"/>
        <v>3387.8999999999996</v>
      </c>
      <c r="L13" s="52"/>
      <c r="M13" s="52"/>
      <c r="N13" s="52"/>
      <c r="O13" s="52"/>
      <c r="P13" s="55"/>
      <c r="Q13" s="52"/>
      <c r="R13" s="52"/>
      <c r="S13" s="21"/>
      <c r="T13" s="21"/>
    </row>
    <row r="14" spans="1:20" ht="15.75">
      <c r="A14" s="6" t="s">
        <v>9</v>
      </c>
      <c r="B14" s="26">
        <v>12</v>
      </c>
      <c r="C14" s="24">
        <f>'Для корректировки'!P14</f>
        <v>12932.599999999999</v>
      </c>
      <c r="D14" s="49">
        <f>'МЗ-корректировка'!P14</f>
        <v>195.39999999999998</v>
      </c>
      <c r="E14" s="49">
        <f>'Общехоз.'!N16</f>
        <v>2765.8</v>
      </c>
      <c r="F14" s="49">
        <v>197.2</v>
      </c>
      <c r="G14" s="24">
        <f t="shared" si="3"/>
        <v>16091</v>
      </c>
      <c r="H14" s="24">
        <v>12920.3</v>
      </c>
      <c r="I14" s="50">
        <f t="shared" si="0"/>
        <v>12.299999999999272</v>
      </c>
      <c r="J14" s="24">
        <f t="shared" si="1"/>
        <v>9932.9</v>
      </c>
      <c r="K14" s="54">
        <f t="shared" si="2"/>
        <v>2999.699999999999</v>
      </c>
      <c r="L14" s="52"/>
      <c r="M14" s="52"/>
      <c r="N14" s="52"/>
      <c r="O14" s="52"/>
      <c r="P14" s="21"/>
      <c r="Q14" s="52"/>
      <c r="R14" s="52"/>
      <c r="S14" s="123"/>
      <c r="T14" s="21"/>
    </row>
    <row r="15" spans="1:20" ht="15.75">
      <c r="A15" s="6" t="s">
        <v>10</v>
      </c>
      <c r="B15" s="26">
        <v>12</v>
      </c>
      <c r="C15" s="24">
        <f>'Для корректировки'!P15</f>
        <v>12804.300000000001</v>
      </c>
      <c r="D15" s="49">
        <f>'МЗ-корректировка'!P15</f>
        <v>294.1</v>
      </c>
      <c r="E15" s="49">
        <f>'Общехоз.'!N17</f>
        <v>2443.1</v>
      </c>
      <c r="F15" s="49">
        <v>302.5</v>
      </c>
      <c r="G15" s="24">
        <f t="shared" si="3"/>
        <v>15844.000000000002</v>
      </c>
      <c r="H15" s="24">
        <v>12787.8</v>
      </c>
      <c r="I15" s="50">
        <f t="shared" si="0"/>
        <v>16.50000000000182</v>
      </c>
      <c r="J15" s="24">
        <f t="shared" si="1"/>
        <v>9834.3</v>
      </c>
      <c r="K15" s="54">
        <f t="shared" si="2"/>
        <v>2970.000000000002</v>
      </c>
      <c r="L15" s="52"/>
      <c r="M15" s="52"/>
      <c r="N15" s="52"/>
      <c r="O15" s="52"/>
      <c r="P15" s="21"/>
      <c r="Q15" s="52"/>
      <c r="R15" s="52"/>
      <c r="S15" s="21"/>
      <c r="T15" s="21"/>
    </row>
    <row r="16" spans="1:20" ht="15.75">
      <c r="A16" s="7" t="s">
        <v>11</v>
      </c>
      <c r="B16" s="26">
        <v>12</v>
      </c>
      <c r="C16" s="24">
        <f>'Для корректировки'!P16</f>
        <v>5240.6</v>
      </c>
      <c r="D16" s="49">
        <f>'МЗ-корректировка'!P16</f>
        <v>125.3</v>
      </c>
      <c r="E16" s="49">
        <f>'Общехоз.'!N18</f>
        <v>1910.7</v>
      </c>
      <c r="F16" s="49">
        <v>603</v>
      </c>
      <c r="G16" s="24">
        <f t="shared" si="3"/>
        <v>7879.6</v>
      </c>
      <c r="H16" s="24">
        <v>5234.5</v>
      </c>
      <c r="I16" s="50">
        <f t="shared" si="0"/>
        <v>6.100000000000364</v>
      </c>
      <c r="J16" s="24">
        <f t="shared" si="1"/>
        <v>4025</v>
      </c>
      <c r="K16" s="54">
        <f t="shared" si="2"/>
        <v>1215.6000000000004</v>
      </c>
      <c r="L16" s="52"/>
      <c r="M16" s="52"/>
      <c r="N16" s="52"/>
      <c r="O16" s="52"/>
      <c r="P16" s="21"/>
      <c r="Q16" s="52"/>
      <c r="R16" s="52"/>
      <c r="S16" s="21"/>
      <c r="T16" s="21"/>
    </row>
    <row r="17" spans="1:20" ht="15.75">
      <c r="A17" s="6" t="s">
        <v>25</v>
      </c>
      <c r="B17" s="27">
        <v>10</v>
      </c>
      <c r="C17" s="24">
        <f>'Для корректировки'!P17</f>
        <v>1154.9</v>
      </c>
      <c r="D17" s="49">
        <f>'МЗ-корректировка'!P17</f>
        <v>34</v>
      </c>
      <c r="E17" s="49">
        <f>'Общехоз.'!N19</f>
        <v>735.4</v>
      </c>
      <c r="F17" s="147">
        <v>3.3</v>
      </c>
      <c r="G17" s="24">
        <f t="shared" si="3"/>
        <v>1927.6000000000001</v>
      </c>
      <c r="H17" s="24">
        <v>1154.1</v>
      </c>
      <c r="I17" s="50">
        <f t="shared" si="0"/>
        <v>0.8000000000001819</v>
      </c>
      <c r="J17" s="24">
        <f t="shared" si="1"/>
        <v>887</v>
      </c>
      <c r="K17" s="54">
        <f t="shared" si="2"/>
        <v>267.9000000000001</v>
      </c>
      <c r="L17" s="52"/>
      <c r="M17" s="52"/>
      <c r="N17" s="52"/>
      <c r="O17" s="52"/>
      <c r="P17" s="55"/>
      <c r="Q17" s="52"/>
      <c r="R17" s="52"/>
      <c r="S17" s="21"/>
      <c r="T17" s="21"/>
    </row>
    <row r="18" spans="1:20" ht="15.75">
      <c r="A18" s="6" t="s">
        <v>24</v>
      </c>
      <c r="B18" s="27">
        <v>10</v>
      </c>
      <c r="C18" s="24">
        <v>1501.3</v>
      </c>
      <c r="D18" s="49">
        <f>'МЗ-корректировка'!P18</f>
        <v>37.5</v>
      </c>
      <c r="E18" s="49">
        <f>'Общехоз.'!N20</f>
        <v>475.8</v>
      </c>
      <c r="F18" s="147">
        <v>5.2</v>
      </c>
      <c r="G18" s="24">
        <f t="shared" si="3"/>
        <v>2019.8</v>
      </c>
      <c r="H18" s="24">
        <v>1501.3</v>
      </c>
      <c r="I18" s="50">
        <f t="shared" si="0"/>
        <v>0</v>
      </c>
      <c r="J18" s="24">
        <f t="shared" si="1"/>
        <v>1153.1</v>
      </c>
      <c r="K18" s="54">
        <f t="shared" si="2"/>
        <v>348.20000000000005</v>
      </c>
      <c r="L18" s="52"/>
      <c r="M18" s="52"/>
      <c r="N18" s="52"/>
      <c r="O18" s="52"/>
      <c r="P18" s="55"/>
      <c r="Q18" s="52"/>
      <c r="R18" s="52"/>
      <c r="S18" s="123"/>
      <c r="T18" s="21"/>
    </row>
    <row r="19" spans="1:20" ht="15.75">
      <c r="A19" s="6" t="s">
        <v>12</v>
      </c>
      <c r="B19" s="27">
        <v>10</v>
      </c>
      <c r="C19" s="24">
        <f>'Для корректировки'!P19</f>
        <v>2834.1</v>
      </c>
      <c r="D19" s="49">
        <f>'МЗ-корректировка'!P19</f>
        <v>49</v>
      </c>
      <c r="E19" s="49">
        <f>'Общехоз.'!N21</f>
        <v>1008.2</v>
      </c>
      <c r="F19" s="147">
        <v>2.3</v>
      </c>
      <c r="G19" s="24">
        <f t="shared" si="3"/>
        <v>3893.6000000000004</v>
      </c>
      <c r="H19" s="24">
        <v>2830.3</v>
      </c>
      <c r="I19" s="50">
        <f t="shared" si="0"/>
        <v>3.799999999999727</v>
      </c>
      <c r="J19" s="24">
        <f t="shared" si="1"/>
        <v>2176.7</v>
      </c>
      <c r="K19" s="54">
        <f t="shared" si="2"/>
        <v>657.4000000000001</v>
      </c>
      <c r="L19" s="52"/>
      <c r="M19" s="52"/>
      <c r="N19" s="52"/>
      <c r="O19" s="52"/>
      <c r="P19" s="55"/>
      <c r="Q19" s="52"/>
      <c r="R19" s="52"/>
      <c r="S19" s="21"/>
      <c r="T19" s="21"/>
    </row>
    <row r="20" spans="1:20" ht="15.75">
      <c r="A20" s="6" t="s">
        <v>13</v>
      </c>
      <c r="B20" s="27">
        <v>10</v>
      </c>
      <c r="C20" s="24">
        <f>'Для корректировки'!P20</f>
        <v>2074.9</v>
      </c>
      <c r="D20" s="49">
        <f>'МЗ-корректировка'!P20</f>
        <v>30</v>
      </c>
      <c r="E20" s="49">
        <f>'Общехоз.'!N22</f>
        <v>854.1</v>
      </c>
      <c r="F20" s="147">
        <v>2.4</v>
      </c>
      <c r="G20" s="24">
        <f t="shared" si="3"/>
        <v>2961.4</v>
      </c>
      <c r="H20" s="24">
        <v>2074.2</v>
      </c>
      <c r="I20" s="50">
        <f t="shared" si="0"/>
        <v>0.7000000000002728</v>
      </c>
      <c r="J20" s="24">
        <f t="shared" si="1"/>
        <v>1593.6</v>
      </c>
      <c r="K20" s="54">
        <f t="shared" si="2"/>
        <v>481.3000000000002</v>
      </c>
      <c r="L20" s="52"/>
      <c r="M20" s="52"/>
      <c r="N20" s="52"/>
      <c r="O20" s="52"/>
      <c r="P20" s="55"/>
      <c r="Q20" s="52"/>
      <c r="R20" s="52"/>
      <c r="S20" s="123"/>
      <c r="T20" s="21"/>
    </row>
    <row r="21" spans="1:20" ht="15.75">
      <c r="A21" s="6" t="s">
        <v>14</v>
      </c>
      <c r="B21" s="27">
        <v>10</v>
      </c>
      <c r="C21" s="24">
        <f>'Для корректировки'!P21</f>
        <v>1975.7</v>
      </c>
      <c r="D21" s="49">
        <f>'МЗ-корректировка'!P21</f>
        <v>51.6</v>
      </c>
      <c r="E21" s="49">
        <f>'Общехоз.'!N23</f>
        <v>835.9</v>
      </c>
      <c r="F21" s="147">
        <v>1.6</v>
      </c>
      <c r="G21" s="24">
        <f t="shared" si="3"/>
        <v>2864.7999999999997</v>
      </c>
      <c r="H21" s="24">
        <v>1973.5</v>
      </c>
      <c r="I21" s="50">
        <f t="shared" si="0"/>
        <v>2.2000000000000455</v>
      </c>
      <c r="J21" s="24">
        <f t="shared" si="1"/>
        <v>1517.4</v>
      </c>
      <c r="K21" s="54">
        <f t="shared" si="2"/>
        <v>458.29999999999995</v>
      </c>
      <c r="L21" s="52"/>
      <c r="M21" s="52"/>
      <c r="N21" s="52"/>
      <c r="O21" s="52"/>
      <c r="P21" s="55"/>
      <c r="Q21" s="52"/>
      <c r="R21" s="52"/>
      <c r="S21" s="21"/>
      <c r="T21" s="21"/>
    </row>
    <row r="22" spans="1:20" s="8" customFormat="1" ht="16.5" customHeight="1">
      <c r="A22" s="7" t="s">
        <v>15</v>
      </c>
      <c r="B22" s="28">
        <v>10</v>
      </c>
      <c r="C22" s="24">
        <f>'Для корректировки'!P22</f>
        <v>2122.8</v>
      </c>
      <c r="D22" s="49">
        <f>'МЗ-корректировка'!P22</f>
        <v>48</v>
      </c>
      <c r="E22" s="49">
        <f>'Общехоз.'!N24</f>
        <v>924.2</v>
      </c>
      <c r="F22" s="147">
        <v>1.1</v>
      </c>
      <c r="G22" s="24">
        <f t="shared" si="3"/>
        <v>3096.1</v>
      </c>
      <c r="H22" s="24">
        <v>2121.3</v>
      </c>
      <c r="I22" s="50">
        <f t="shared" si="0"/>
        <v>1.5</v>
      </c>
      <c r="J22" s="24">
        <f t="shared" si="1"/>
        <v>1630.4</v>
      </c>
      <c r="K22" s="54">
        <f t="shared" si="2"/>
        <v>492.4000000000001</v>
      </c>
      <c r="L22" s="52"/>
      <c r="M22" s="52"/>
      <c r="N22" s="52"/>
      <c r="O22" s="56"/>
      <c r="P22" s="57"/>
      <c r="Q22" s="52"/>
      <c r="R22" s="52"/>
      <c r="S22" s="58"/>
      <c r="T22" s="58"/>
    </row>
    <row r="23" spans="1:20" ht="19.5" customHeight="1">
      <c r="A23" s="6" t="s">
        <v>26</v>
      </c>
      <c r="B23" s="27">
        <v>9</v>
      </c>
      <c r="C23" s="24">
        <f>'Для корректировки'!P23</f>
        <v>1051.3</v>
      </c>
      <c r="D23" s="49">
        <f>'МЗ-корректировка'!P23</f>
        <v>18.8</v>
      </c>
      <c r="E23" s="49">
        <f>'Общехоз.'!N25</f>
        <v>675.4</v>
      </c>
      <c r="F23" s="147">
        <v>2.1</v>
      </c>
      <c r="G23" s="24">
        <f t="shared" si="3"/>
        <v>1747.6</v>
      </c>
      <c r="H23" s="24">
        <v>1051</v>
      </c>
      <c r="I23" s="50">
        <f t="shared" si="0"/>
        <v>0.2999999999999545</v>
      </c>
      <c r="J23" s="24">
        <f t="shared" si="1"/>
        <v>807.5</v>
      </c>
      <c r="K23" s="54">
        <f t="shared" si="2"/>
        <v>243.79999999999995</v>
      </c>
      <c r="L23" s="52"/>
      <c r="M23" s="52"/>
      <c r="N23" s="52"/>
      <c r="O23" s="52"/>
      <c r="P23" s="55"/>
      <c r="Q23" s="52"/>
      <c r="R23" s="52"/>
      <c r="S23" s="123"/>
      <c r="T23" s="21"/>
    </row>
    <row r="24" spans="1:20" ht="19.5" customHeight="1">
      <c r="A24" s="6" t="s">
        <v>27</v>
      </c>
      <c r="B24" s="27">
        <v>9</v>
      </c>
      <c r="C24" s="24">
        <f>'Для корректировки'!P24</f>
        <v>1031.8</v>
      </c>
      <c r="D24" s="49">
        <f>'МЗ-корректировка'!P24</f>
        <v>24</v>
      </c>
      <c r="E24" s="49">
        <f>'Общехоз.'!N26</f>
        <v>721.3</v>
      </c>
      <c r="F24" s="147">
        <v>1.3</v>
      </c>
      <c r="G24" s="24">
        <f t="shared" si="3"/>
        <v>1778.3999999999999</v>
      </c>
      <c r="H24" s="24">
        <v>1030.9</v>
      </c>
      <c r="I24" s="50">
        <f t="shared" si="0"/>
        <v>0.8999999999998636</v>
      </c>
      <c r="J24" s="24">
        <f t="shared" si="1"/>
        <v>792.5</v>
      </c>
      <c r="K24" s="54">
        <f t="shared" si="2"/>
        <v>239.29999999999995</v>
      </c>
      <c r="L24" s="52"/>
      <c r="M24" s="52"/>
      <c r="N24" s="52"/>
      <c r="O24" s="52"/>
      <c r="P24" s="55"/>
      <c r="Q24" s="52"/>
      <c r="R24" s="52"/>
      <c r="S24" s="21"/>
      <c r="T24" s="21"/>
    </row>
    <row r="25" spans="1:20" ht="19.5" customHeight="1">
      <c r="A25" s="6" t="s">
        <v>28</v>
      </c>
      <c r="B25" s="27">
        <v>9</v>
      </c>
      <c r="C25" s="24">
        <f>'Для корректировки'!P25</f>
        <v>1056.1</v>
      </c>
      <c r="D25" s="49">
        <f>'МЗ-корректировка'!P25</f>
        <v>31.4</v>
      </c>
      <c r="E25" s="49">
        <f>'Общехоз.'!N27</f>
        <v>705.6999999999999</v>
      </c>
      <c r="F25" s="147">
        <v>0.4</v>
      </c>
      <c r="G25" s="24">
        <f t="shared" si="3"/>
        <v>1793.6</v>
      </c>
      <c r="H25" s="24">
        <v>1055.7</v>
      </c>
      <c r="I25" s="50">
        <f t="shared" si="0"/>
        <v>0.3999999999998636</v>
      </c>
      <c r="J25" s="24">
        <f t="shared" si="1"/>
        <v>811.1</v>
      </c>
      <c r="K25" s="54">
        <f t="shared" si="2"/>
        <v>244.9999999999999</v>
      </c>
      <c r="L25" s="52"/>
      <c r="M25" s="52"/>
      <c r="N25" s="52"/>
      <c r="O25" s="52"/>
      <c r="P25" s="55"/>
      <c r="Q25" s="52"/>
      <c r="R25" s="52"/>
      <c r="S25" s="123"/>
      <c r="T25" s="21"/>
    </row>
    <row r="26" spans="1:20" ht="27.75" customHeight="1">
      <c r="A26" s="6" t="s">
        <v>29</v>
      </c>
      <c r="B26" s="27">
        <v>10</v>
      </c>
      <c r="C26" s="24">
        <f>'Для корректировки'!P26</f>
        <v>1151.8</v>
      </c>
      <c r="D26" s="49">
        <f>'МЗ-корректировка'!P26</f>
        <v>32.4</v>
      </c>
      <c r="E26" s="49">
        <f>'Общехоз.'!N28</f>
        <v>689.6</v>
      </c>
      <c r="F26" s="147">
        <v>0.7</v>
      </c>
      <c r="G26" s="24">
        <f t="shared" si="3"/>
        <v>1874.5000000000002</v>
      </c>
      <c r="H26" s="24">
        <v>1151.5</v>
      </c>
      <c r="I26" s="50">
        <f t="shared" si="0"/>
        <v>0.2999999999999545</v>
      </c>
      <c r="J26" s="24">
        <f t="shared" si="1"/>
        <v>884.6</v>
      </c>
      <c r="K26" s="54">
        <f t="shared" si="2"/>
        <v>267.19999999999993</v>
      </c>
      <c r="L26" s="52"/>
      <c r="M26" s="52"/>
      <c r="N26" s="52"/>
      <c r="O26" s="52"/>
      <c r="P26" s="55"/>
      <c r="Q26" s="52"/>
      <c r="R26" s="52"/>
      <c r="S26" s="123"/>
      <c r="T26" s="21"/>
    </row>
    <row r="27" spans="1:20" ht="22.5" customHeight="1">
      <c r="A27" s="6" t="s">
        <v>16</v>
      </c>
      <c r="B27" s="29">
        <v>10</v>
      </c>
      <c r="C27" s="24">
        <f>'Для корректировки'!P27</f>
        <v>3867</v>
      </c>
      <c r="D27" s="49">
        <f>'МЗ-корректировка'!P27</f>
        <v>71.8</v>
      </c>
      <c r="E27" s="49">
        <f>'Общехоз.'!N29</f>
        <v>1149</v>
      </c>
      <c r="F27" s="147">
        <v>40</v>
      </c>
      <c r="G27" s="24">
        <f t="shared" si="3"/>
        <v>5127.8</v>
      </c>
      <c r="H27" s="24">
        <v>3866.6</v>
      </c>
      <c r="I27" s="50">
        <f t="shared" si="0"/>
        <v>0.40000000000009095</v>
      </c>
      <c r="J27" s="24">
        <f t="shared" si="1"/>
        <v>2970</v>
      </c>
      <c r="K27" s="54">
        <f t="shared" si="2"/>
        <v>897</v>
      </c>
      <c r="L27" s="52"/>
      <c r="M27" s="52"/>
      <c r="N27" s="52"/>
      <c r="O27" s="52"/>
      <c r="P27" s="55"/>
      <c r="Q27" s="52"/>
      <c r="R27" s="52"/>
      <c r="S27" s="21"/>
      <c r="T27" s="21"/>
    </row>
    <row r="28" spans="1:20" ht="18.75" customHeight="1">
      <c r="A28" s="6" t="s">
        <v>17</v>
      </c>
      <c r="B28" s="27">
        <v>10</v>
      </c>
      <c r="C28" s="24">
        <f>'Для корректировки'!P28</f>
        <v>4945.6</v>
      </c>
      <c r="D28" s="49">
        <f>'МЗ-корректировка'!P28</f>
        <v>88.6</v>
      </c>
      <c r="E28" s="49">
        <f>'Общехоз.'!N30</f>
        <v>1141.7</v>
      </c>
      <c r="F28" s="147">
        <v>34.8</v>
      </c>
      <c r="G28" s="24">
        <f t="shared" si="3"/>
        <v>6210.700000000001</v>
      </c>
      <c r="H28" s="24">
        <v>4941.9</v>
      </c>
      <c r="I28" s="50">
        <f t="shared" si="0"/>
        <v>3.7000000000007276</v>
      </c>
      <c r="J28" s="24">
        <f t="shared" si="1"/>
        <v>3798.5</v>
      </c>
      <c r="K28" s="54">
        <f t="shared" si="2"/>
        <v>1147.1000000000004</v>
      </c>
      <c r="L28" s="52"/>
      <c r="M28" s="52"/>
      <c r="N28" s="52"/>
      <c r="O28" s="52"/>
      <c r="P28" s="55"/>
      <c r="Q28" s="52"/>
      <c r="R28" s="52"/>
      <c r="S28" s="21"/>
      <c r="T28" s="21"/>
    </row>
    <row r="29" spans="1:20" s="8" customFormat="1" ht="25.5" customHeight="1">
      <c r="A29" s="7" t="s">
        <v>18</v>
      </c>
      <c r="B29" s="28">
        <v>10</v>
      </c>
      <c r="C29" s="24">
        <f>'Для корректировки'!P29</f>
        <v>6422.4</v>
      </c>
      <c r="D29" s="49">
        <f>'МЗ-корректировка'!P29</f>
        <v>94.5</v>
      </c>
      <c r="E29" s="49">
        <f>'Общехоз.'!N31</f>
        <v>1229.3</v>
      </c>
      <c r="F29" s="147">
        <v>62.7</v>
      </c>
      <c r="G29" s="24">
        <f t="shared" si="3"/>
        <v>7808.9</v>
      </c>
      <c r="H29" s="24">
        <v>6420.9</v>
      </c>
      <c r="I29" s="50">
        <f t="shared" si="0"/>
        <v>1.5</v>
      </c>
      <c r="J29" s="24">
        <f t="shared" si="1"/>
        <v>4932.7</v>
      </c>
      <c r="K29" s="54">
        <f t="shared" si="2"/>
        <v>1489.6999999999998</v>
      </c>
      <c r="L29" s="52"/>
      <c r="M29" s="52"/>
      <c r="N29" s="52"/>
      <c r="O29" s="56"/>
      <c r="P29" s="57"/>
      <c r="Q29" s="52"/>
      <c r="R29" s="52"/>
      <c r="S29" s="58"/>
      <c r="T29" s="58"/>
    </row>
    <row r="30" spans="1:20" ht="15.75">
      <c r="A30" s="6" t="s">
        <v>19</v>
      </c>
      <c r="B30" s="27">
        <v>10</v>
      </c>
      <c r="C30" s="24">
        <f>'Для корректировки'!P30</f>
        <v>4431.2</v>
      </c>
      <c r="D30" s="49">
        <f>'МЗ-корректировка'!P30</f>
        <v>92.39999999999999</v>
      </c>
      <c r="E30" s="49">
        <f>'Общехоз.'!N32</f>
        <v>1223.5</v>
      </c>
      <c r="F30" s="49">
        <v>50.6</v>
      </c>
      <c r="G30" s="24">
        <f t="shared" si="3"/>
        <v>5797.7</v>
      </c>
      <c r="H30" s="24">
        <v>4425</v>
      </c>
      <c r="I30" s="50">
        <f t="shared" si="0"/>
        <v>6.199999999999818</v>
      </c>
      <c r="J30" s="24">
        <f t="shared" si="1"/>
        <v>3403.4</v>
      </c>
      <c r="K30" s="54">
        <f t="shared" si="2"/>
        <v>1027.7999999999997</v>
      </c>
      <c r="L30" s="52"/>
      <c r="M30" s="52"/>
      <c r="N30" s="52"/>
      <c r="O30" s="52"/>
      <c r="P30" s="21"/>
      <c r="Q30" s="52"/>
      <c r="R30" s="52"/>
      <c r="S30" s="21"/>
      <c r="T30" s="21"/>
    </row>
    <row r="31" spans="1:20" ht="15.75">
      <c r="A31" s="6" t="s">
        <v>20</v>
      </c>
      <c r="B31" s="27">
        <v>10</v>
      </c>
      <c r="C31" s="24">
        <f>'Для корректировки'!P31</f>
        <v>5167.099999999999</v>
      </c>
      <c r="D31" s="49">
        <f>'МЗ-корректировка'!P31</f>
        <v>66.3</v>
      </c>
      <c r="E31" s="49">
        <f>'Общехоз.'!N33</f>
        <v>1495.5</v>
      </c>
      <c r="F31" s="49">
        <v>6.4</v>
      </c>
      <c r="G31" s="24">
        <f t="shared" si="3"/>
        <v>6735.299999999999</v>
      </c>
      <c r="H31" s="24">
        <v>5163.8</v>
      </c>
      <c r="I31" s="50">
        <f t="shared" si="0"/>
        <v>3.2999999999992724</v>
      </c>
      <c r="J31" s="24">
        <f t="shared" si="1"/>
        <v>3968.6</v>
      </c>
      <c r="K31" s="54">
        <f t="shared" si="2"/>
        <v>1198.4999999999995</v>
      </c>
      <c r="L31" s="52"/>
      <c r="M31" s="52"/>
      <c r="N31" s="52"/>
      <c r="O31" s="52"/>
      <c r="P31" s="21"/>
      <c r="Q31" s="52"/>
      <c r="R31" s="52"/>
      <c r="S31" s="21"/>
      <c r="T31" s="21"/>
    </row>
    <row r="32" spans="1:20" ht="20.25" customHeight="1">
      <c r="A32" s="6" t="s">
        <v>30</v>
      </c>
      <c r="B32" s="27">
        <v>10</v>
      </c>
      <c r="C32" s="24">
        <f>'Для корректировки'!P32</f>
        <v>1066.5</v>
      </c>
      <c r="D32" s="49">
        <f>'МЗ-корректировка'!P32</f>
        <v>25.5</v>
      </c>
      <c r="E32" s="49">
        <f>'Общехоз.'!N34</f>
        <v>698.7</v>
      </c>
      <c r="F32" s="24">
        <v>0.6</v>
      </c>
      <c r="G32" s="24">
        <f t="shared" si="3"/>
        <v>1791.3</v>
      </c>
      <c r="H32" s="24">
        <v>1063.8</v>
      </c>
      <c r="I32" s="50">
        <f t="shared" si="0"/>
        <v>2.7000000000000455</v>
      </c>
      <c r="J32" s="24">
        <f t="shared" si="1"/>
        <v>819.1</v>
      </c>
      <c r="K32" s="54">
        <f t="shared" si="2"/>
        <v>247.39999999999998</v>
      </c>
      <c r="L32" s="52"/>
      <c r="M32" s="52"/>
      <c r="N32" s="52"/>
      <c r="O32" s="52"/>
      <c r="P32" s="55"/>
      <c r="Q32" s="52"/>
      <c r="R32" s="52"/>
      <c r="S32" s="123"/>
      <c r="T32" s="21"/>
    </row>
    <row r="33" spans="1:20" ht="15.75">
      <c r="A33" s="6" t="s">
        <v>31</v>
      </c>
      <c r="B33" s="27">
        <v>10</v>
      </c>
      <c r="C33" s="24">
        <f>'Для корректировки'!P33</f>
        <v>1127.4</v>
      </c>
      <c r="D33" s="49">
        <f>'МЗ-корректировка'!P33</f>
        <v>30</v>
      </c>
      <c r="E33" s="49">
        <f>'Общехоз.'!N35</f>
        <v>523.5</v>
      </c>
      <c r="F33" s="24">
        <v>1.2</v>
      </c>
      <c r="G33" s="24">
        <f t="shared" si="3"/>
        <v>1682.1000000000001</v>
      </c>
      <c r="H33" s="24">
        <v>1124.6</v>
      </c>
      <c r="I33" s="50">
        <f t="shared" si="0"/>
        <v>2.800000000000182</v>
      </c>
      <c r="J33" s="24">
        <f t="shared" si="1"/>
        <v>865.9</v>
      </c>
      <c r="K33" s="54">
        <f t="shared" si="2"/>
        <v>261.5000000000001</v>
      </c>
      <c r="L33" s="52"/>
      <c r="M33" s="52"/>
      <c r="N33" s="52"/>
      <c r="O33" s="52"/>
      <c r="P33" s="55"/>
      <c r="Q33" s="52"/>
      <c r="R33" s="52"/>
      <c r="S33" s="21"/>
      <c r="T33" s="21"/>
    </row>
    <row r="34" spans="1:20" ht="21" customHeight="1">
      <c r="A34" s="6" t="s">
        <v>21</v>
      </c>
      <c r="B34" s="27">
        <v>10</v>
      </c>
      <c r="C34" s="24">
        <f>'Для корректировки'!P34</f>
        <v>1983.7</v>
      </c>
      <c r="D34" s="49">
        <f>'МЗ-корректировка'!P34</f>
        <v>45.4</v>
      </c>
      <c r="E34" s="49">
        <f>'Общехоз.'!N36</f>
        <v>612.9</v>
      </c>
      <c r="F34" s="24">
        <v>3.2</v>
      </c>
      <c r="G34" s="24">
        <f t="shared" si="3"/>
        <v>2645.2</v>
      </c>
      <c r="H34" s="24">
        <v>1983.9</v>
      </c>
      <c r="I34" s="50">
        <f t="shared" si="0"/>
        <v>-0.20000000000004547</v>
      </c>
      <c r="J34" s="24">
        <f t="shared" si="1"/>
        <v>1523.6</v>
      </c>
      <c r="K34" s="54">
        <f t="shared" si="2"/>
        <v>460.10000000000014</v>
      </c>
      <c r="L34" s="52"/>
      <c r="M34" s="52"/>
      <c r="N34" s="52"/>
      <c r="O34" s="52"/>
      <c r="P34" s="55"/>
      <c r="Q34" s="52"/>
      <c r="R34" s="52"/>
      <c r="S34" s="21"/>
      <c r="T34" s="21"/>
    </row>
    <row r="35" spans="1:20" ht="21" customHeight="1">
      <c r="A35" s="6" t="s">
        <v>32</v>
      </c>
      <c r="B35" s="27">
        <v>9</v>
      </c>
      <c r="C35" s="24">
        <f>'Для корректировки'!P35</f>
        <v>1030.6</v>
      </c>
      <c r="D35" s="49">
        <f>'МЗ-корректировка'!P35</f>
        <v>23.2</v>
      </c>
      <c r="E35" s="49">
        <f>'Общехоз.'!N37</f>
        <v>750.8</v>
      </c>
      <c r="F35" s="24">
        <v>3.9</v>
      </c>
      <c r="G35" s="24">
        <f t="shared" si="3"/>
        <v>1808.5</v>
      </c>
      <c r="H35" s="24">
        <v>1028.3</v>
      </c>
      <c r="I35" s="50">
        <f t="shared" si="0"/>
        <v>2.2999999999999545</v>
      </c>
      <c r="J35" s="24">
        <f t="shared" si="1"/>
        <v>791.6</v>
      </c>
      <c r="K35" s="54">
        <f t="shared" si="2"/>
        <v>238.9999999999999</v>
      </c>
      <c r="L35" s="52"/>
      <c r="M35" s="52"/>
      <c r="N35" s="52"/>
      <c r="O35" s="52"/>
      <c r="P35" s="55"/>
      <c r="Q35" s="52"/>
      <c r="R35" s="52"/>
      <c r="S35" s="21"/>
      <c r="T35" s="21"/>
    </row>
    <row r="36" spans="1:20" ht="15.75">
      <c r="A36" s="6" t="s">
        <v>33</v>
      </c>
      <c r="B36" s="27">
        <v>10</v>
      </c>
      <c r="C36" s="24">
        <f>'Для корректировки'!P36</f>
        <v>1844.4</v>
      </c>
      <c r="D36" s="49">
        <f>'МЗ-корректировка'!P36</f>
        <v>34.4</v>
      </c>
      <c r="E36" s="49">
        <f>'Общехоз.'!N38</f>
        <v>754.3</v>
      </c>
      <c r="F36" s="24">
        <v>0.7</v>
      </c>
      <c r="G36" s="24">
        <f t="shared" si="3"/>
        <v>2633.8</v>
      </c>
      <c r="H36" s="24">
        <v>1843.7</v>
      </c>
      <c r="I36" s="50">
        <f t="shared" si="0"/>
        <v>0.7000000000000455</v>
      </c>
      <c r="J36" s="24">
        <f t="shared" si="1"/>
        <v>1416.6</v>
      </c>
      <c r="K36" s="54">
        <f t="shared" si="2"/>
        <v>427.8000000000002</v>
      </c>
      <c r="L36" s="52"/>
      <c r="M36" s="52"/>
      <c r="N36" s="52"/>
      <c r="O36" s="52"/>
      <c r="P36" s="55"/>
      <c r="Q36" s="52"/>
      <c r="R36" s="52"/>
      <c r="S36" s="21"/>
      <c r="T36" s="21"/>
    </row>
    <row r="37" spans="1:20" ht="15.75">
      <c r="A37" s="6" t="s">
        <v>34</v>
      </c>
      <c r="B37" s="27">
        <v>10</v>
      </c>
      <c r="C37" s="24">
        <f>'Для корректировки'!P37</f>
        <v>1215.9</v>
      </c>
      <c r="D37" s="49">
        <f>'МЗ-корректировка'!P37</f>
        <v>33.5</v>
      </c>
      <c r="E37" s="49">
        <f>'Общехоз.'!N39</f>
        <v>151.3</v>
      </c>
      <c r="F37" s="24">
        <v>17.5</v>
      </c>
      <c r="G37" s="24">
        <f t="shared" si="3"/>
        <v>1418.2</v>
      </c>
      <c r="H37" s="24">
        <v>1214.1</v>
      </c>
      <c r="I37" s="50">
        <f t="shared" si="0"/>
        <v>1.800000000000182</v>
      </c>
      <c r="J37" s="24">
        <f t="shared" si="1"/>
        <v>933.9</v>
      </c>
      <c r="K37" s="54">
        <f t="shared" si="2"/>
        <v>282.0000000000001</v>
      </c>
      <c r="L37" s="52"/>
      <c r="M37" s="52"/>
      <c r="N37" s="52"/>
      <c r="O37" s="52"/>
      <c r="P37" s="55"/>
      <c r="Q37" s="52"/>
      <c r="R37" s="52"/>
      <c r="S37" s="21"/>
      <c r="T37" s="21"/>
    </row>
    <row r="38" spans="1:20" ht="15.75">
      <c r="A38" s="6" t="s">
        <v>35</v>
      </c>
      <c r="B38" s="27">
        <v>10</v>
      </c>
      <c r="C38" s="24">
        <f>'Для корректировки'!P38</f>
        <v>2214.8</v>
      </c>
      <c r="D38" s="49">
        <f>'МЗ-корректировка'!P38</f>
        <v>42.9</v>
      </c>
      <c r="E38" s="49">
        <f>'Общехоз.'!N40</f>
        <v>1020.1</v>
      </c>
      <c r="F38" s="24">
        <v>2.8</v>
      </c>
      <c r="G38" s="24">
        <f t="shared" si="3"/>
        <v>3280.6000000000004</v>
      </c>
      <c r="H38" s="24">
        <v>2215.4</v>
      </c>
      <c r="I38" s="50">
        <f t="shared" si="0"/>
        <v>-0.599999999999909</v>
      </c>
      <c r="J38" s="24">
        <f t="shared" si="1"/>
        <v>1701.1</v>
      </c>
      <c r="K38" s="54">
        <f t="shared" si="2"/>
        <v>513.7000000000003</v>
      </c>
      <c r="L38" s="52"/>
      <c r="M38" s="52"/>
      <c r="N38" s="52"/>
      <c r="O38" s="52"/>
      <c r="P38" s="55"/>
      <c r="Q38" s="52"/>
      <c r="R38" s="52"/>
      <c r="S38" s="123"/>
      <c r="T38" s="21"/>
    </row>
    <row r="39" spans="1:20" s="8" customFormat="1" ht="16.5" customHeight="1">
      <c r="A39" s="7" t="s">
        <v>36</v>
      </c>
      <c r="B39" s="28">
        <v>9</v>
      </c>
      <c r="C39" s="24">
        <f>'Для корректировки'!P39</f>
        <v>1039.2</v>
      </c>
      <c r="D39" s="49">
        <f>'МЗ-корректировка'!P39</f>
        <v>22.6</v>
      </c>
      <c r="E39" s="49">
        <f>'Общехоз.'!N41</f>
        <v>433.79999999999995</v>
      </c>
      <c r="F39" s="24">
        <v>5.2</v>
      </c>
      <c r="G39" s="24">
        <f t="shared" si="3"/>
        <v>1500.8</v>
      </c>
      <c r="H39" s="24">
        <v>1038.4</v>
      </c>
      <c r="I39" s="50">
        <f t="shared" si="0"/>
        <v>0.7999999999999545</v>
      </c>
      <c r="J39" s="24">
        <f t="shared" si="1"/>
        <v>798.2</v>
      </c>
      <c r="K39" s="54">
        <f t="shared" si="2"/>
        <v>241</v>
      </c>
      <c r="L39" s="52"/>
      <c r="M39" s="52"/>
      <c r="N39" s="52"/>
      <c r="O39" s="56"/>
      <c r="P39" s="57"/>
      <c r="Q39" s="52"/>
      <c r="R39" s="52"/>
      <c r="S39" s="58"/>
      <c r="T39" s="58"/>
    </row>
    <row r="40" spans="1:20" s="8" customFormat="1" ht="15" customHeight="1">
      <c r="A40" s="7" t="s">
        <v>37</v>
      </c>
      <c r="B40" s="28">
        <v>10</v>
      </c>
      <c r="C40" s="24">
        <f>'Для корректировки'!P40</f>
        <v>2054.9</v>
      </c>
      <c r="D40" s="49">
        <f>'МЗ-корректировка'!P40</f>
        <v>42</v>
      </c>
      <c r="E40" s="49">
        <f>'Общехоз.'!N42</f>
        <v>754</v>
      </c>
      <c r="F40" s="24">
        <v>0.9</v>
      </c>
      <c r="G40" s="24">
        <f t="shared" si="3"/>
        <v>2851.8</v>
      </c>
      <c r="H40" s="24">
        <v>2053.6</v>
      </c>
      <c r="I40" s="50">
        <f t="shared" si="0"/>
        <v>1.300000000000182</v>
      </c>
      <c r="J40" s="24">
        <f t="shared" si="1"/>
        <v>1578.3</v>
      </c>
      <c r="K40" s="54">
        <f t="shared" si="2"/>
        <v>476.60000000000014</v>
      </c>
      <c r="L40" s="52"/>
      <c r="M40" s="52"/>
      <c r="N40" s="52"/>
      <c r="O40" s="56"/>
      <c r="P40" s="57"/>
      <c r="Q40" s="52"/>
      <c r="R40" s="52"/>
      <c r="S40" s="58"/>
      <c r="T40" s="58"/>
    </row>
    <row r="41" spans="1:20" ht="18.75" customHeight="1">
      <c r="A41" s="6" t="s">
        <v>38</v>
      </c>
      <c r="B41" s="27">
        <v>10</v>
      </c>
      <c r="C41" s="24">
        <f>'Для корректировки'!P41</f>
        <v>2926.4</v>
      </c>
      <c r="D41" s="49">
        <f>'МЗ-корректировка'!P41</f>
        <v>57.6</v>
      </c>
      <c r="E41" s="49">
        <f>'Общехоз.'!N43</f>
        <v>1102.5</v>
      </c>
      <c r="F41" s="24">
        <v>27.5</v>
      </c>
      <c r="G41" s="24">
        <f t="shared" si="3"/>
        <v>4114</v>
      </c>
      <c r="H41" s="24">
        <v>2926.1</v>
      </c>
      <c r="I41" s="50">
        <f t="shared" si="0"/>
        <v>0.3000000000001819</v>
      </c>
      <c r="J41" s="24">
        <f t="shared" si="1"/>
        <v>2247.6</v>
      </c>
      <c r="K41" s="54">
        <f t="shared" si="2"/>
        <v>678.8000000000002</v>
      </c>
      <c r="L41" s="52"/>
      <c r="M41" s="52"/>
      <c r="N41" s="52"/>
      <c r="O41" s="52"/>
      <c r="P41" s="55"/>
      <c r="Q41" s="52"/>
      <c r="R41" s="52"/>
      <c r="S41" s="21"/>
      <c r="T41" s="21"/>
    </row>
    <row r="42" spans="1:20" ht="15.75">
      <c r="A42" s="6" t="s">
        <v>39</v>
      </c>
      <c r="B42" s="27">
        <v>9</v>
      </c>
      <c r="C42" s="24">
        <f>'Для корректировки'!P42</f>
        <v>1034.2</v>
      </c>
      <c r="D42" s="49">
        <f>'МЗ-корректировка'!P42</f>
        <v>36.7</v>
      </c>
      <c r="E42" s="49">
        <f>'Общехоз.'!N44</f>
        <v>685.4</v>
      </c>
      <c r="F42" s="24">
        <v>1.5</v>
      </c>
      <c r="G42" s="24">
        <f t="shared" si="3"/>
        <v>1757.8000000000002</v>
      </c>
      <c r="H42" s="24">
        <v>1033.9</v>
      </c>
      <c r="I42" s="50">
        <f t="shared" si="0"/>
        <v>0.2999999999999545</v>
      </c>
      <c r="J42" s="24">
        <f t="shared" si="1"/>
        <v>794.3</v>
      </c>
      <c r="K42" s="54">
        <f t="shared" si="2"/>
        <v>239.9000000000001</v>
      </c>
      <c r="L42" s="52"/>
      <c r="M42" s="52"/>
      <c r="N42" s="52"/>
      <c r="O42" s="52"/>
      <c r="P42" s="55"/>
      <c r="Q42" s="52"/>
      <c r="R42" s="52"/>
      <c r="S42" s="21"/>
      <c r="T42" s="21"/>
    </row>
    <row r="43" spans="1:20" ht="14.25" customHeight="1">
      <c r="A43" s="6" t="s">
        <v>22</v>
      </c>
      <c r="B43" s="30">
        <v>10</v>
      </c>
      <c r="C43" s="24">
        <f>'Для корректировки'!P43</f>
        <v>1898.4</v>
      </c>
      <c r="D43" s="49">
        <f>'МЗ-корректировка'!P43</f>
        <v>55.5</v>
      </c>
      <c r="E43" s="49">
        <f>'Общехоз.'!N45</f>
        <v>741.4</v>
      </c>
      <c r="F43" s="24">
        <v>3.2</v>
      </c>
      <c r="G43" s="24">
        <f t="shared" si="3"/>
        <v>2698.5</v>
      </c>
      <c r="H43" s="24">
        <v>1896.9</v>
      </c>
      <c r="I43" s="50">
        <f t="shared" si="0"/>
        <v>1.5</v>
      </c>
      <c r="J43" s="24">
        <f t="shared" si="1"/>
        <v>1458.1</v>
      </c>
      <c r="K43" s="54">
        <f t="shared" si="2"/>
        <v>440.3000000000002</v>
      </c>
      <c r="L43" s="52"/>
      <c r="M43" s="52"/>
      <c r="N43" s="52"/>
      <c r="O43" s="52"/>
      <c r="P43" s="55"/>
      <c r="Q43" s="52"/>
      <c r="R43" s="52"/>
      <c r="S43" s="21"/>
      <c r="T43" s="21"/>
    </row>
    <row r="44" spans="1:20" ht="15.75">
      <c r="A44" s="6" t="s">
        <v>40</v>
      </c>
      <c r="B44" s="27">
        <v>10</v>
      </c>
      <c r="C44" s="24">
        <f>'Для корректировки'!P44</f>
        <v>1218.4</v>
      </c>
      <c r="D44" s="49">
        <f>'МЗ-корректировка'!P44</f>
        <v>27.1</v>
      </c>
      <c r="E44" s="49">
        <f>'Общехоз.'!N46</f>
        <v>762.1</v>
      </c>
      <c r="F44" s="24">
        <v>0.8</v>
      </c>
      <c r="G44" s="24">
        <f t="shared" si="3"/>
        <v>2008.3999999999999</v>
      </c>
      <c r="H44" s="24">
        <v>1217.9</v>
      </c>
      <c r="I44" s="50">
        <f t="shared" si="0"/>
        <v>0.5</v>
      </c>
      <c r="J44" s="24">
        <f t="shared" si="1"/>
        <v>935.8</v>
      </c>
      <c r="K44" s="54">
        <f t="shared" si="2"/>
        <v>282.60000000000014</v>
      </c>
      <c r="L44" s="52"/>
      <c r="M44" s="52"/>
      <c r="N44" s="52"/>
      <c r="O44" s="52"/>
      <c r="P44" s="55"/>
      <c r="Q44" s="52"/>
      <c r="R44" s="52"/>
      <c r="S44" s="21"/>
      <c r="T44" s="21"/>
    </row>
    <row r="45" spans="1:20" ht="15.75">
      <c r="A45" s="6" t="s">
        <v>41</v>
      </c>
      <c r="B45" s="27">
        <v>9</v>
      </c>
      <c r="C45" s="24">
        <f>'Для корректировки'!P45</f>
        <v>1003.9</v>
      </c>
      <c r="D45" s="49">
        <f>'МЗ-корректировка'!P45</f>
        <v>18.7</v>
      </c>
      <c r="E45" s="49">
        <f>'Общехоз.'!N47</f>
        <v>648.7</v>
      </c>
      <c r="F45" s="24">
        <v>0.2</v>
      </c>
      <c r="G45" s="24">
        <f t="shared" si="3"/>
        <v>1671.5000000000002</v>
      </c>
      <c r="H45" s="24">
        <v>1004</v>
      </c>
      <c r="I45" s="50">
        <f t="shared" si="0"/>
        <v>-0.10000000000002274</v>
      </c>
      <c r="J45" s="24">
        <f t="shared" si="1"/>
        <v>771</v>
      </c>
      <c r="K45" s="54">
        <f t="shared" si="2"/>
        <v>232.89999999999998</v>
      </c>
      <c r="L45" s="52"/>
      <c r="M45" s="52"/>
      <c r="N45" s="52"/>
      <c r="O45" s="52"/>
      <c r="P45" s="55"/>
      <c r="Q45" s="52"/>
      <c r="R45" s="52"/>
      <c r="S45" s="21"/>
      <c r="T45" s="21"/>
    </row>
    <row r="46" spans="1:20" ht="22.5" customHeight="1">
      <c r="A46" s="6" t="s">
        <v>42</v>
      </c>
      <c r="B46" s="27">
        <v>10</v>
      </c>
      <c r="C46" s="24">
        <f>'Для корректировки'!P46</f>
        <v>1171.5</v>
      </c>
      <c r="D46" s="49">
        <f>'МЗ-корректировка'!P46</f>
        <v>52.6</v>
      </c>
      <c r="E46" s="49">
        <f>'Общехоз.'!N48</f>
        <v>620.1999999999999</v>
      </c>
      <c r="F46" s="24">
        <v>9.1</v>
      </c>
      <c r="G46" s="24">
        <f t="shared" si="3"/>
        <v>1853.3999999999996</v>
      </c>
      <c r="H46" s="24">
        <v>1170.9</v>
      </c>
      <c r="I46" s="50">
        <f t="shared" si="0"/>
        <v>0.599999999999909</v>
      </c>
      <c r="J46" s="24">
        <f t="shared" si="1"/>
        <v>899.8</v>
      </c>
      <c r="K46" s="54">
        <f t="shared" si="2"/>
        <v>271.70000000000005</v>
      </c>
      <c r="L46" s="52"/>
      <c r="M46" s="52"/>
      <c r="N46" s="52"/>
      <c r="O46" s="52"/>
      <c r="P46" s="55"/>
      <c r="Q46" s="52"/>
      <c r="R46" s="52"/>
      <c r="S46" s="123"/>
      <c r="T46" s="21"/>
    </row>
    <row r="47" spans="1:20" ht="15.75">
      <c r="A47" s="6" t="s">
        <v>23</v>
      </c>
      <c r="B47" s="27">
        <v>9</v>
      </c>
      <c r="C47" s="24">
        <f>'Для корректировки'!P47</f>
        <v>741.2</v>
      </c>
      <c r="D47" s="49">
        <f>'МЗ-корректировка'!P47</f>
        <v>9.1</v>
      </c>
      <c r="E47" s="49">
        <f>'Общехоз.'!N49</f>
        <v>0</v>
      </c>
      <c r="F47" s="49">
        <v>0</v>
      </c>
      <c r="G47" s="24">
        <f t="shared" si="3"/>
        <v>750.3000000000001</v>
      </c>
      <c r="H47" s="24">
        <v>740.3</v>
      </c>
      <c r="I47" s="50">
        <f t="shared" si="0"/>
        <v>0.900000000000091</v>
      </c>
      <c r="J47" s="24">
        <f t="shared" si="1"/>
        <v>569.3</v>
      </c>
      <c r="K47" s="54">
        <f t="shared" si="2"/>
        <v>171.9000000000001</v>
      </c>
      <c r="L47" s="52"/>
      <c r="M47" s="52"/>
      <c r="N47" s="52"/>
      <c r="O47" s="52"/>
      <c r="P47" s="55"/>
      <c r="Q47" s="52"/>
      <c r="R47" s="52"/>
      <c r="S47" s="21"/>
      <c r="T47" s="21"/>
    </row>
    <row r="48" spans="1:20" ht="18" customHeight="1">
      <c r="A48" s="6" t="s">
        <v>43</v>
      </c>
      <c r="B48" s="27">
        <v>10</v>
      </c>
      <c r="C48" s="24">
        <f>'Для корректировки'!P48</f>
        <v>1218</v>
      </c>
      <c r="D48" s="49">
        <f>'МЗ-корректировка'!P48</f>
        <v>30</v>
      </c>
      <c r="E48" s="49">
        <f>'Общехоз.'!N50</f>
        <v>498</v>
      </c>
      <c r="F48" s="49">
        <v>0.8</v>
      </c>
      <c r="G48" s="24">
        <f t="shared" si="3"/>
        <v>1746.8</v>
      </c>
      <c r="H48" s="24">
        <v>1217</v>
      </c>
      <c r="I48" s="50">
        <f t="shared" si="0"/>
        <v>1</v>
      </c>
      <c r="J48" s="24">
        <f t="shared" si="1"/>
        <v>935.5</v>
      </c>
      <c r="K48" s="54">
        <f t="shared" si="2"/>
        <v>282.5</v>
      </c>
      <c r="L48" s="52"/>
      <c r="M48" s="52"/>
      <c r="N48" s="52"/>
      <c r="O48" s="52"/>
      <c r="P48" s="55"/>
      <c r="Q48" s="52"/>
      <c r="R48" s="52"/>
      <c r="S48" s="21"/>
      <c r="T48" s="21"/>
    </row>
    <row r="49" spans="1:20" ht="34.5" customHeight="1">
      <c r="A49" s="7" t="s">
        <v>44</v>
      </c>
      <c r="B49" s="28">
        <v>9</v>
      </c>
      <c r="C49" s="24">
        <f>'Для корректировки'!P49</f>
        <v>986.9</v>
      </c>
      <c r="D49" s="49">
        <f>'МЗ-корректировка'!P49</f>
        <v>19.5</v>
      </c>
      <c r="E49" s="49">
        <f>'Общехоз.'!N51</f>
        <v>308.2</v>
      </c>
      <c r="F49" s="49">
        <v>0</v>
      </c>
      <c r="G49" s="24">
        <f t="shared" si="3"/>
        <v>1314.6</v>
      </c>
      <c r="H49" s="24">
        <v>986.1</v>
      </c>
      <c r="I49" s="50">
        <f t="shared" si="0"/>
        <v>0.7999999999999545</v>
      </c>
      <c r="J49" s="24">
        <f t="shared" si="1"/>
        <v>758</v>
      </c>
      <c r="K49" s="54">
        <f t="shared" si="2"/>
        <v>228.89999999999998</v>
      </c>
      <c r="L49" s="52"/>
      <c r="M49" s="52"/>
      <c r="N49" s="52"/>
      <c r="O49" s="52"/>
      <c r="P49" s="21"/>
      <c r="Q49" s="52"/>
      <c r="R49" s="52"/>
      <c r="S49" s="21"/>
      <c r="T49" s="21"/>
    </row>
    <row r="50" spans="1:20" s="8" customFormat="1" ht="32.25" thickBot="1">
      <c r="A50" s="7" t="s">
        <v>45</v>
      </c>
      <c r="B50" s="28">
        <v>10</v>
      </c>
      <c r="C50" s="24">
        <f>'Для корректировки'!P50</f>
        <v>1114</v>
      </c>
      <c r="D50" s="49">
        <f>'МЗ-корректировка'!P50</f>
        <v>24</v>
      </c>
      <c r="E50" s="49">
        <f>'Общехоз.'!N52</f>
        <v>449.6</v>
      </c>
      <c r="F50" s="49">
        <v>5.2</v>
      </c>
      <c r="G50" s="24">
        <f t="shared" si="3"/>
        <v>1592.8</v>
      </c>
      <c r="H50" s="24">
        <v>1113.8</v>
      </c>
      <c r="I50" s="50">
        <f t="shared" si="0"/>
        <v>0.20000000000004547</v>
      </c>
      <c r="J50" s="24">
        <f t="shared" si="1"/>
        <v>855.6</v>
      </c>
      <c r="K50" s="54">
        <f t="shared" si="2"/>
        <v>258.4</v>
      </c>
      <c r="L50" s="52"/>
      <c r="M50" s="52"/>
      <c r="N50" s="52"/>
      <c r="O50" s="56"/>
      <c r="P50" s="58"/>
      <c r="Q50" s="52"/>
      <c r="R50" s="52"/>
      <c r="S50" s="58"/>
      <c r="T50" s="58"/>
    </row>
    <row r="51" spans="1:20" ht="48" thickBot="1">
      <c r="A51" s="39" t="s">
        <v>52</v>
      </c>
      <c r="B51" s="14"/>
      <c r="C51" s="24">
        <f aca="true" t="shared" si="4" ref="C51:K51">SUM(C6:C50)</f>
        <v>177900.6</v>
      </c>
      <c r="D51" s="24">
        <f t="shared" si="4"/>
        <v>3492.1</v>
      </c>
      <c r="E51" s="24">
        <f t="shared" si="4"/>
        <v>46990.4</v>
      </c>
      <c r="F51" s="24">
        <f t="shared" si="4"/>
        <v>2195.399999999999</v>
      </c>
      <c r="G51" s="24">
        <f t="shared" si="4"/>
        <v>230578.49999999994</v>
      </c>
      <c r="H51" s="24">
        <f t="shared" si="4"/>
        <v>177756.99999999997</v>
      </c>
      <c r="I51" s="24">
        <f t="shared" si="4"/>
        <v>143.6000000000032</v>
      </c>
      <c r="J51" s="24">
        <f t="shared" si="4"/>
        <v>136636.6</v>
      </c>
      <c r="K51" s="24">
        <f t="shared" si="4"/>
        <v>41264.00000000001</v>
      </c>
      <c r="L51" s="59"/>
      <c r="M51" s="59"/>
      <c r="N51" s="59"/>
      <c r="O51" s="52"/>
      <c r="P51" s="52"/>
      <c r="Q51" s="52"/>
      <c r="R51" s="52"/>
      <c r="S51" s="21"/>
      <c r="T51" s="21"/>
    </row>
    <row r="52" spans="1:20" ht="18" customHeight="1">
      <c r="A52" s="9"/>
      <c r="B52" s="9"/>
      <c r="L52" s="21"/>
      <c r="M52" s="21"/>
      <c r="N52" s="21"/>
      <c r="O52" s="21"/>
      <c r="P52" s="21"/>
      <c r="Q52" s="21"/>
      <c r="R52" s="21"/>
      <c r="S52" s="21"/>
      <c r="T52" s="21"/>
    </row>
    <row r="53" spans="1:20" ht="15.75">
      <c r="A53" s="10"/>
      <c r="B53" s="10"/>
      <c r="C53" s="32"/>
      <c r="J53" s="32"/>
      <c r="L53" s="21"/>
      <c r="M53" s="21"/>
      <c r="N53" s="21"/>
      <c r="O53" s="21"/>
      <c r="P53" s="21"/>
      <c r="Q53" s="21"/>
      <c r="R53" s="21"/>
      <c r="S53" s="21"/>
      <c r="T53" s="21"/>
    </row>
    <row r="54" spans="1:20" ht="15.75">
      <c r="A54" s="10"/>
      <c r="B54" s="10"/>
      <c r="D54" s="32"/>
      <c r="G54" s="32"/>
      <c r="H54" s="32"/>
      <c r="L54" s="21"/>
      <c r="M54" s="21"/>
      <c r="N54" s="21"/>
      <c r="O54" s="21"/>
      <c r="P54" s="21"/>
      <c r="Q54" s="21"/>
      <c r="R54" s="21"/>
      <c r="S54" s="21"/>
      <c r="T54" s="21"/>
    </row>
    <row r="55" spans="1:20" ht="15.75">
      <c r="A55" s="10"/>
      <c r="B55" s="10"/>
      <c r="G55" s="32"/>
      <c r="L55" s="21"/>
      <c r="M55" s="21"/>
      <c r="N55" s="21"/>
      <c r="O55" s="21"/>
      <c r="P55" s="21"/>
      <c r="Q55" s="21"/>
      <c r="R55" s="21"/>
      <c r="S55" s="21"/>
      <c r="T55" s="21"/>
    </row>
    <row r="56" spans="1:20" ht="15.75">
      <c r="A56" s="10"/>
      <c r="B56" s="10"/>
      <c r="L56" s="21"/>
      <c r="M56" s="21"/>
      <c r="N56" s="21"/>
      <c r="O56" s="21"/>
      <c r="P56" s="21"/>
      <c r="Q56" s="21"/>
      <c r="R56" s="21"/>
      <c r="S56" s="21"/>
      <c r="T56" s="21"/>
    </row>
    <row r="57" spans="1:20" ht="15.75">
      <c r="A57" s="16"/>
      <c r="B57" s="16"/>
      <c r="L57" s="21"/>
      <c r="M57" s="21"/>
      <c r="N57" s="21"/>
      <c r="O57" s="21"/>
      <c r="P57" s="21"/>
      <c r="Q57" s="21"/>
      <c r="R57" s="21"/>
      <c r="S57" s="21"/>
      <c r="T57" s="21"/>
    </row>
    <row r="58" spans="1:20" ht="15.75">
      <c r="A58" s="16"/>
      <c r="B58" s="16"/>
      <c r="L58" s="21"/>
      <c r="M58" s="21"/>
      <c r="N58" s="21"/>
      <c r="O58" s="21"/>
      <c r="P58" s="21"/>
      <c r="Q58" s="21"/>
      <c r="R58" s="21"/>
      <c r="S58" s="21"/>
      <c r="T58" s="21"/>
    </row>
    <row r="59" spans="1:20" ht="16.5" customHeight="1">
      <c r="A59" s="10"/>
      <c r="B59" s="10"/>
      <c r="L59" s="21"/>
      <c r="M59" s="21"/>
      <c r="N59" s="21"/>
      <c r="O59" s="21"/>
      <c r="P59" s="21"/>
      <c r="Q59" s="21"/>
      <c r="R59" s="21"/>
      <c r="S59" s="21"/>
      <c r="T59" s="21"/>
    </row>
    <row r="60" spans="1:20" ht="15.75">
      <c r="A60" s="10"/>
      <c r="B60" s="10"/>
      <c r="L60" s="21"/>
      <c r="M60" s="21"/>
      <c r="N60" s="21"/>
      <c r="O60" s="21"/>
      <c r="P60" s="21"/>
      <c r="Q60" s="21"/>
      <c r="R60" s="21"/>
      <c r="S60" s="21"/>
      <c r="T60" s="21"/>
    </row>
    <row r="61" spans="1:20" ht="15.75">
      <c r="A61" s="10"/>
      <c r="B61" s="10"/>
      <c r="L61" s="21"/>
      <c r="M61" s="21"/>
      <c r="N61" s="21"/>
      <c r="O61" s="21"/>
      <c r="P61" s="21"/>
      <c r="Q61" s="21"/>
      <c r="R61" s="21"/>
      <c r="S61" s="21"/>
      <c r="T61" s="21"/>
    </row>
    <row r="62" spans="1:20" ht="15.75">
      <c r="A62" s="10"/>
      <c r="B62" s="10"/>
      <c r="L62" s="21"/>
      <c r="M62" s="21"/>
      <c r="N62" s="21"/>
      <c r="O62" s="21"/>
      <c r="P62" s="21"/>
      <c r="Q62" s="21"/>
      <c r="R62" s="21"/>
      <c r="S62" s="21"/>
      <c r="T62" s="21"/>
    </row>
    <row r="63" spans="1:20" ht="15.75">
      <c r="A63" s="10"/>
      <c r="B63" s="10"/>
      <c r="L63" s="21"/>
      <c r="M63" s="21"/>
      <c r="N63" s="21"/>
      <c r="O63" s="21"/>
      <c r="P63" s="21"/>
      <c r="Q63" s="21"/>
      <c r="R63" s="21"/>
      <c r="S63" s="21"/>
      <c r="T63" s="21"/>
    </row>
    <row r="64" spans="1:20" ht="15.75">
      <c r="A64" s="10"/>
      <c r="B64" s="10"/>
      <c r="L64" s="21"/>
      <c r="M64" s="21"/>
      <c r="N64" s="21"/>
      <c r="O64" s="21"/>
      <c r="P64" s="21"/>
      <c r="Q64" s="21"/>
      <c r="R64" s="21"/>
      <c r="S64" s="21"/>
      <c r="T64" s="21"/>
    </row>
    <row r="65" spans="1:20" ht="15.75">
      <c r="A65" s="17"/>
      <c r="B65" s="17"/>
      <c r="L65" s="21"/>
      <c r="M65" s="21"/>
      <c r="N65" s="21"/>
      <c r="O65" s="21"/>
      <c r="P65" s="21"/>
      <c r="Q65" s="21"/>
      <c r="R65" s="21"/>
      <c r="S65" s="21"/>
      <c r="T65" s="21"/>
    </row>
    <row r="66" spans="1:20" s="13" customFormat="1" ht="16.5" customHeight="1">
      <c r="A66" s="166"/>
      <c r="B66" s="166"/>
      <c r="L66" s="60"/>
      <c r="M66" s="60"/>
      <c r="N66" s="60"/>
      <c r="O66" s="60"/>
      <c r="P66" s="60"/>
      <c r="Q66" s="60"/>
      <c r="R66" s="60"/>
      <c r="S66" s="60"/>
      <c r="T66" s="60"/>
    </row>
    <row r="67" spans="1:20" ht="15.75">
      <c r="A67" s="16"/>
      <c r="B67" s="16"/>
      <c r="L67" s="21"/>
      <c r="M67" s="21"/>
      <c r="N67" s="21"/>
      <c r="O67" s="21"/>
      <c r="P67" s="21"/>
      <c r="Q67" s="21"/>
      <c r="R67" s="21"/>
      <c r="S67" s="21"/>
      <c r="T67" s="21"/>
    </row>
    <row r="68" spans="1:20" ht="15.75">
      <c r="A68" s="16"/>
      <c r="B68" s="16"/>
      <c r="L68" s="21"/>
      <c r="M68" s="21"/>
      <c r="N68" s="21"/>
      <c r="O68" s="21"/>
      <c r="P68" s="21"/>
      <c r="Q68" s="21"/>
      <c r="R68" s="21"/>
      <c r="S68" s="21"/>
      <c r="T68" s="21"/>
    </row>
    <row r="69" spans="1:20" ht="15.75">
      <c r="A69" s="16"/>
      <c r="B69" s="16"/>
      <c r="L69" s="21"/>
      <c r="M69" s="21"/>
      <c r="N69" s="21"/>
      <c r="O69" s="21"/>
      <c r="P69" s="21"/>
      <c r="Q69" s="21"/>
      <c r="R69" s="21"/>
      <c r="S69" s="21"/>
      <c r="T69" s="21"/>
    </row>
    <row r="70" spans="1:20" ht="15.75">
      <c r="A70" s="16"/>
      <c r="B70" s="16"/>
      <c r="L70" s="21"/>
      <c r="M70" s="21"/>
      <c r="N70" s="21"/>
      <c r="O70" s="21"/>
      <c r="P70" s="21"/>
      <c r="Q70" s="21"/>
      <c r="R70" s="21"/>
      <c r="S70" s="21"/>
      <c r="T70" s="21"/>
    </row>
    <row r="71" spans="1:20" ht="18" customHeight="1">
      <c r="A71" s="16"/>
      <c r="B71" s="16"/>
      <c r="L71" s="21"/>
      <c r="M71" s="21"/>
      <c r="N71" s="21"/>
      <c r="O71" s="21"/>
      <c r="P71" s="21"/>
      <c r="Q71" s="21"/>
      <c r="R71" s="21"/>
      <c r="S71" s="21"/>
      <c r="T71" s="21"/>
    </row>
    <row r="72" spans="1:2" ht="15.75">
      <c r="A72" s="16"/>
      <c r="B72" s="16"/>
    </row>
    <row r="73" spans="1:2" ht="15.75">
      <c r="A73" s="16"/>
      <c r="B73" s="16"/>
    </row>
    <row r="74" spans="1:2" ht="15.75">
      <c r="A74" s="16"/>
      <c r="B74" s="16"/>
    </row>
    <row r="75" spans="1:2" ht="15.75">
      <c r="A75" s="16"/>
      <c r="B75" s="16"/>
    </row>
    <row r="76" spans="1:2" ht="15.75">
      <c r="A76" s="16"/>
      <c r="B76" s="16"/>
    </row>
    <row r="77" spans="1:2" ht="15.75">
      <c r="A77" s="10"/>
      <c r="B77" s="10"/>
    </row>
    <row r="78" spans="1:2" ht="15.75">
      <c r="A78" s="10"/>
      <c r="B78" s="10"/>
    </row>
    <row r="79" spans="1:2" ht="15.75">
      <c r="A79" s="10"/>
      <c r="B79" s="10"/>
    </row>
    <row r="80" spans="1:2" ht="15.75">
      <c r="A80" s="10"/>
      <c r="B80" s="10"/>
    </row>
    <row r="81" spans="1:2" ht="15.75">
      <c r="A81" s="10"/>
      <c r="B81" s="10"/>
    </row>
    <row r="82" spans="1:2" ht="15.75">
      <c r="A82" s="10"/>
      <c r="B82" s="10"/>
    </row>
    <row r="83" spans="1:2" ht="15.75">
      <c r="A83" s="10"/>
      <c r="B83" s="10"/>
    </row>
    <row r="84" spans="1:2" ht="15.75">
      <c r="A84" s="10"/>
      <c r="B84" s="10"/>
    </row>
    <row r="85" spans="1:2" ht="15.75">
      <c r="A85" s="10"/>
      <c r="B85" s="10"/>
    </row>
    <row r="86" spans="1:2" ht="15.75">
      <c r="A86" s="10"/>
      <c r="B86" s="10"/>
    </row>
    <row r="87" spans="1:2" ht="15.75">
      <c r="A87" s="10"/>
      <c r="B87" s="10"/>
    </row>
    <row r="88" spans="1:2" ht="15.75">
      <c r="A88" s="10"/>
      <c r="B88" s="10"/>
    </row>
    <row r="89" spans="1:2" ht="15.75">
      <c r="A89" s="10"/>
      <c r="B89" s="10"/>
    </row>
    <row r="90" spans="1:2" ht="15.75">
      <c r="A90" s="10"/>
      <c r="B90" s="10"/>
    </row>
    <row r="91" spans="1:2" ht="15.75">
      <c r="A91" s="10"/>
      <c r="B91" s="10"/>
    </row>
    <row r="92" spans="1:2" ht="15.75">
      <c r="A92" s="10"/>
      <c r="B92" s="10"/>
    </row>
    <row r="93" spans="1:2" ht="15.75">
      <c r="A93" s="10"/>
      <c r="B93" s="10"/>
    </row>
    <row r="94" spans="1:2" ht="15.75">
      <c r="A94" s="10"/>
      <c r="B94" s="10"/>
    </row>
    <row r="95" spans="1:2" ht="15.75">
      <c r="A95" s="10"/>
      <c r="B95" s="10"/>
    </row>
    <row r="96" spans="1:2" ht="15.75">
      <c r="A96" s="10"/>
      <c r="B96" s="10"/>
    </row>
    <row r="97" spans="1:2" ht="15.75">
      <c r="A97" s="10"/>
      <c r="B97" s="10"/>
    </row>
    <row r="98" spans="1:2" ht="15.75">
      <c r="A98" s="10"/>
      <c r="B98" s="10"/>
    </row>
    <row r="99" spans="1:2" ht="15.75">
      <c r="A99" s="10"/>
      <c r="B99" s="10"/>
    </row>
    <row r="100" spans="1:2" ht="15.75">
      <c r="A100" s="10"/>
      <c r="B100" s="10"/>
    </row>
    <row r="101" spans="1:2" ht="15.75">
      <c r="A101" s="10"/>
      <c r="B101" s="10"/>
    </row>
    <row r="102" spans="1:2" ht="15.75">
      <c r="A102" s="10"/>
      <c r="B102" s="10"/>
    </row>
    <row r="103" spans="1:2" ht="15.75">
      <c r="A103" s="10"/>
      <c r="B103" s="10"/>
    </row>
    <row r="104" spans="1:2" ht="15.75">
      <c r="A104" s="10"/>
      <c r="B104" s="10"/>
    </row>
    <row r="105" spans="1:2" ht="15.75">
      <c r="A105" s="10"/>
      <c r="B105" s="10"/>
    </row>
    <row r="106" spans="1:2" ht="15.75">
      <c r="A106" s="10"/>
      <c r="B106" s="10"/>
    </row>
    <row r="107" spans="1:2" ht="15.75">
      <c r="A107" s="10"/>
      <c r="B107" s="10"/>
    </row>
    <row r="108" spans="1:2" ht="15.75">
      <c r="A108" s="10"/>
      <c r="B108" s="10"/>
    </row>
    <row r="109" spans="1:2" ht="15.75">
      <c r="A109" s="10"/>
      <c r="B109" s="10"/>
    </row>
    <row r="110" spans="1:2" ht="15.75">
      <c r="A110" s="10"/>
      <c r="B110" s="10"/>
    </row>
    <row r="111" spans="1:2" ht="15.75">
      <c r="A111" s="19"/>
      <c r="B111" s="19"/>
    </row>
    <row r="112" spans="1:2" ht="15.75">
      <c r="A112" s="19"/>
      <c r="B112" s="19"/>
    </row>
    <row r="113" spans="1:2" ht="15.75">
      <c r="A113" s="12"/>
      <c r="B113" s="12"/>
    </row>
  </sheetData>
  <sheetProtection/>
  <mergeCells count="19">
    <mergeCell ref="P4:P5"/>
    <mergeCell ref="Q4:Q5"/>
    <mergeCell ref="R4:R5"/>
    <mergeCell ref="S4:S5"/>
    <mergeCell ref="A66:B66"/>
    <mergeCell ref="H4:H5"/>
    <mergeCell ref="L4:L5"/>
    <mergeCell ref="M4:M5"/>
    <mergeCell ref="N4:N5"/>
    <mergeCell ref="O4:O5"/>
    <mergeCell ref="J4:K4"/>
    <mergeCell ref="A1:B1"/>
    <mergeCell ref="A4:A5"/>
    <mergeCell ref="B4:B5"/>
    <mergeCell ref="C4:C5"/>
    <mergeCell ref="D4:D5"/>
    <mergeCell ref="G4:G5"/>
    <mergeCell ref="E4:E5"/>
    <mergeCell ref="F4:F5"/>
  </mergeCells>
  <printOptions horizontalCentered="1"/>
  <pageMargins left="0" right="0" top="0.5905511811023623" bottom="0" header="0" footer="0"/>
  <pageSetup horizontalDpi="600" verticalDpi="600" orientation="portrait" paperSize="9" scale="55" r:id="rId1"/>
  <rowBreaks count="1" manualBreakCount="1">
    <brk id="51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U118"/>
  <sheetViews>
    <sheetView tabSelected="1" view="pageBreakPreview" zoomScale="70" zoomScaleNormal="71" zoomScaleSheetLayoutView="70" zoomScalePageLayoutView="0" workbookViewId="0" topLeftCell="A1">
      <pane xSplit="2" ySplit="7" topLeftCell="G35" activePane="bottomRight" state="frozen"/>
      <selection pane="topLeft" activeCell="A1" sqref="A1"/>
      <selection pane="topRight" activeCell="C1" sqref="C1"/>
      <selection pane="bottomLeft" activeCell="A8" sqref="A8"/>
      <selection pane="bottomRight" activeCell="H5" sqref="H5:I6"/>
    </sheetView>
  </sheetViews>
  <sheetFormatPr defaultColWidth="9.140625" defaultRowHeight="12.75"/>
  <cols>
    <col min="1" max="1" width="9.00390625" style="97" customWidth="1"/>
    <col min="2" max="3" width="30.8515625" style="97" customWidth="1"/>
    <col min="4" max="4" width="24.00390625" style="97" customWidth="1"/>
    <col min="5" max="5" width="17.28125" style="97" customWidth="1"/>
    <col min="6" max="6" width="26.421875" style="97" customWidth="1"/>
    <col min="7" max="7" width="20.00390625" style="97" customWidth="1"/>
    <col min="8" max="9" width="24.421875" style="98" customWidth="1"/>
    <col min="10" max="10" width="17.140625" style="98" customWidth="1"/>
    <col min="11" max="11" width="22.8515625" style="98" customWidth="1"/>
    <col min="12" max="13" width="20.421875" style="65" customWidth="1"/>
    <col min="14" max="14" width="18.8515625" style="65" customWidth="1"/>
    <col min="15" max="15" width="12.140625" style="65" hidden="1" customWidth="1"/>
    <col min="16" max="16" width="9.140625" style="65" hidden="1" customWidth="1"/>
    <col min="17" max="16384" width="9.140625" style="65" customWidth="1"/>
  </cols>
  <sheetData>
    <row r="1" spans="1:11" ht="15.75">
      <c r="A1" s="146"/>
      <c r="B1" s="146"/>
      <c r="C1" s="146"/>
      <c r="D1" s="146"/>
      <c r="E1" s="146"/>
      <c r="F1" s="146"/>
      <c r="G1" s="194" t="s">
        <v>86</v>
      </c>
      <c r="H1" s="194"/>
      <c r="K1" s="146"/>
    </row>
    <row r="2" spans="1:11" ht="18.75">
      <c r="A2" s="66"/>
      <c r="B2" s="66"/>
      <c r="C2" s="66"/>
      <c r="D2" s="66"/>
      <c r="E2" s="66"/>
      <c r="F2" s="66"/>
      <c r="G2" s="67"/>
      <c r="H2" s="68"/>
      <c r="I2" s="68"/>
      <c r="J2" s="68"/>
      <c r="K2" s="68"/>
    </row>
    <row r="3" spans="1:21" ht="27.75" customHeight="1">
      <c r="A3" s="195" t="s">
        <v>69</v>
      </c>
      <c r="B3" s="167" t="s">
        <v>51</v>
      </c>
      <c r="C3" s="177" t="s">
        <v>70</v>
      </c>
      <c r="D3" s="178"/>
      <c r="E3" s="178"/>
      <c r="F3" s="192"/>
      <c r="G3" s="165" t="s">
        <v>70</v>
      </c>
      <c r="H3" s="165"/>
      <c r="I3" s="165"/>
      <c r="J3" s="165"/>
      <c r="K3" s="177" t="s">
        <v>70</v>
      </c>
      <c r="L3" s="178"/>
      <c r="M3" s="178"/>
      <c r="N3" s="178"/>
      <c r="O3" s="69"/>
      <c r="P3" s="69"/>
      <c r="Q3" s="70"/>
      <c r="R3" s="70"/>
      <c r="S3" s="70"/>
      <c r="T3" s="70"/>
      <c r="U3" s="70"/>
    </row>
    <row r="4" spans="1:21" ht="36" customHeight="1">
      <c r="A4" s="196"/>
      <c r="B4" s="168"/>
      <c r="C4" s="177" t="s">
        <v>0</v>
      </c>
      <c r="D4" s="178"/>
      <c r="E4" s="178"/>
      <c r="F4" s="192"/>
      <c r="G4" s="177" t="s">
        <v>0</v>
      </c>
      <c r="H4" s="178"/>
      <c r="I4" s="178"/>
      <c r="J4" s="178"/>
      <c r="K4" s="177" t="s">
        <v>0</v>
      </c>
      <c r="L4" s="178"/>
      <c r="M4" s="178"/>
      <c r="N4" s="178"/>
      <c r="O4" s="69"/>
      <c r="P4" s="69"/>
      <c r="Q4" s="70"/>
      <c r="R4" s="70"/>
      <c r="S4" s="70"/>
      <c r="T4" s="70"/>
      <c r="U4" s="70"/>
    </row>
    <row r="5" spans="1:21" ht="27.75" customHeight="1">
      <c r="A5" s="196"/>
      <c r="B5" s="168"/>
      <c r="C5" s="165" t="s">
        <v>71</v>
      </c>
      <c r="D5" s="125" t="s">
        <v>72</v>
      </c>
      <c r="E5" s="190" t="s">
        <v>73</v>
      </c>
      <c r="F5" s="191" t="s">
        <v>74</v>
      </c>
      <c r="G5" s="165" t="s">
        <v>83</v>
      </c>
      <c r="H5" s="177" t="s">
        <v>72</v>
      </c>
      <c r="I5" s="178"/>
      <c r="J5" s="165" t="s">
        <v>73</v>
      </c>
      <c r="K5" s="176" t="s">
        <v>74</v>
      </c>
      <c r="L5" s="165" t="s">
        <v>84</v>
      </c>
      <c r="M5" s="165" t="s">
        <v>85</v>
      </c>
      <c r="N5" s="165" t="s">
        <v>75</v>
      </c>
      <c r="O5" s="70"/>
      <c r="P5" s="70"/>
      <c r="Q5" s="70"/>
      <c r="R5" s="70"/>
      <c r="S5" s="70"/>
      <c r="T5" s="70"/>
      <c r="U5" s="70"/>
    </row>
    <row r="6" spans="1:14" ht="177" customHeight="1">
      <c r="A6" s="197"/>
      <c r="B6" s="169"/>
      <c r="C6" s="165"/>
      <c r="D6" s="126" t="s">
        <v>55</v>
      </c>
      <c r="E6" s="165"/>
      <c r="F6" s="176"/>
      <c r="G6" s="165"/>
      <c r="H6" s="126" t="s">
        <v>56</v>
      </c>
      <c r="I6" s="126" t="s">
        <v>57</v>
      </c>
      <c r="J6" s="165"/>
      <c r="K6" s="176"/>
      <c r="L6" s="165"/>
      <c r="M6" s="165"/>
      <c r="N6" s="165"/>
    </row>
    <row r="7" spans="1:14" s="72" customFormat="1" ht="17.25" customHeight="1">
      <c r="A7" s="71">
        <v>1</v>
      </c>
      <c r="B7" s="71">
        <v>2</v>
      </c>
      <c r="C7" s="71">
        <v>3</v>
      </c>
      <c r="D7" s="71">
        <v>4</v>
      </c>
      <c r="E7" s="71">
        <v>5</v>
      </c>
      <c r="F7" s="71">
        <v>6</v>
      </c>
      <c r="G7" s="71">
        <v>7</v>
      </c>
      <c r="H7" s="71">
        <v>8</v>
      </c>
      <c r="I7" s="71">
        <v>9</v>
      </c>
      <c r="J7" s="71">
        <v>10</v>
      </c>
      <c r="K7" s="71">
        <v>11</v>
      </c>
      <c r="L7" s="71">
        <v>12</v>
      </c>
      <c r="M7" s="71">
        <v>13</v>
      </c>
      <c r="N7" s="71">
        <v>14</v>
      </c>
    </row>
    <row r="8" spans="1:16" s="76" customFormat="1" ht="15.75">
      <c r="A8" s="73">
        <v>1</v>
      </c>
      <c r="B8" s="74" t="s">
        <v>1</v>
      </c>
      <c r="C8" s="99">
        <v>10941</v>
      </c>
      <c r="D8" s="29"/>
      <c r="E8" s="100">
        <v>5823</v>
      </c>
      <c r="F8" s="101">
        <f aca="true" t="shared" si="0" ref="F8:F52">ROUND(C8/E8,3)</f>
        <v>1.879</v>
      </c>
      <c r="G8" s="102">
        <f aca="true" t="shared" si="1" ref="G8:G52">ROUND((D8)*E8*F8/1000,1)</f>
        <v>0</v>
      </c>
      <c r="H8" s="103">
        <v>103</v>
      </c>
      <c r="I8" s="127"/>
      <c r="J8" s="100">
        <v>5823</v>
      </c>
      <c r="K8" s="101">
        <f aca="true" t="shared" si="2" ref="K8:K48">F8</f>
        <v>1.879</v>
      </c>
      <c r="L8" s="75">
        <f>ROUND((H8)*J8/1000*K8,1)-0.2</f>
        <v>1126.8</v>
      </c>
      <c r="M8" s="75">
        <f aca="true" t="shared" si="3" ref="M8:M52">ROUND((I8)*J8*K8/1000,1)</f>
        <v>0</v>
      </c>
      <c r="N8" s="75">
        <f>G8+L8+M8</f>
        <v>1126.8</v>
      </c>
      <c r="O8" s="144">
        <v>1126.8000000000002</v>
      </c>
      <c r="P8" s="76">
        <f>O8-N8</f>
        <v>0</v>
      </c>
    </row>
    <row r="9" spans="1:16" s="76" customFormat="1" ht="15.75">
      <c r="A9" s="77">
        <v>2</v>
      </c>
      <c r="B9" s="74" t="s">
        <v>2</v>
      </c>
      <c r="C9" s="104">
        <v>10397</v>
      </c>
      <c r="D9" s="27">
        <v>25</v>
      </c>
      <c r="E9" s="100">
        <v>5823</v>
      </c>
      <c r="F9" s="101">
        <f t="shared" si="0"/>
        <v>1.786</v>
      </c>
      <c r="G9" s="102">
        <f t="shared" si="1"/>
        <v>260</v>
      </c>
      <c r="H9" s="105">
        <v>104</v>
      </c>
      <c r="I9" s="105"/>
      <c r="J9" s="100">
        <v>5823</v>
      </c>
      <c r="K9" s="101">
        <f t="shared" si="2"/>
        <v>1.786</v>
      </c>
      <c r="L9" s="75">
        <f>ROUND((H9)*J9/1000*K9,1)-0.4</f>
        <v>1081.1999999999998</v>
      </c>
      <c r="M9" s="75">
        <f t="shared" si="3"/>
        <v>0</v>
      </c>
      <c r="N9" s="75">
        <f aca="true" t="shared" si="4" ref="N9:N52">G9+L9+M9</f>
        <v>1341.1999999999998</v>
      </c>
      <c r="O9" s="144">
        <v>1341.2</v>
      </c>
      <c r="P9" s="76">
        <f aca="true" t="shared" si="5" ref="P9:P52">O9-N9</f>
        <v>0</v>
      </c>
    </row>
    <row r="10" spans="1:16" s="76" customFormat="1" ht="15.75">
      <c r="A10" s="73">
        <v>3</v>
      </c>
      <c r="B10" s="74" t="s">
        <v>3</v>
      </c>
      <c r="C10" s="104">
        <v>10713</v>
      </c>
      <c r="D10" s="27">
        <v>20</v>
      </c>
      <c r="E10" s="100">
        <v>5823</v>
      </c>
      <c r="F10" s="101">
        <f t="shared" si="0"/>
        <v>1.84</v>
      </c>
      <c r="G10" s="102">
        <f t="shared" si="1"/>
        <v>214.3</v>
      </c>
      <c r="H10" s="105">
        <v>122</v>
      </c>
      <c r="I10" s="120"/>
      <c r="J10" s="100">
        <v>5823</v>
      </c>
      <c r="K10" s="101">
        <f t="shared" si="2"/>
        <v>1.84</v>
      </c>
      <c r="L10" s="75">
        <f>ROUND((H10)*J10/1000*K10,1)-0.2</f>
        <v>1306.8999999999999</v>
      </c>
      <c r="M10" s="75">
        <f t="shared" si="3"/>
        <v>0</v>
      </c>
      <c r="N10" s="75">
        <f t="shared" si="4"/>
        <v>1521.1999999999998</v>
      </c>
      <c r="O10" s="144">
        <v>1521.2</v>
      </c>
      <c r="P10" s="76">
        <f t="shared" si="5"/>
        <v>0</v>
      </c>
    </row>
    <row r="11" spans="1:16" s="76" customFormat="1" ht="15.75">
      <c r="A11" s="77">
        <v>4</v>
      </c>
      <c r="B11" s="74" t="s">
        <v>4</v>
      </c>
      <c r="C11" s="104">
        <v>9534</v>
      </c>
      <c r="D11" s="27">
        <v>45</v>
      </c>
      <c r="E11" s="100">
        <v>5823</v>
      </c>
      <c r="F11" s="101">
        <f t="shared" si="0"/>
        <v>1.637</v>
      </c>
      <c r="G11" s="102">
        <f t="shared" si="1"/>
        <v>429</v>
      </c>
      <c r="H11" s="105">
        <v>155</v>
      </c>
      <c r="I11" s="120">
        <v>43</v>
      </c>
      <c r="J11" s="100">
        <v>5823</v>
      </c>
      <c r="K11" s="101">
        <f t="shared" si="2"/>
        <v>1.637</v>
      </c>
      <c r="L11" s="75">
        <f>ROUND((H11)*J11/1000*K11,1)+0.2</f>
        <v>1477.7</v>
      </c>
      <c r="M11" s="75">
        <f t="shared" si="3"/>
        <v>409.9</v>
      </c>
      <c r="N11" s="75">
        <f t="shared" si="4"/>
        <v>2316.6</v>
      </c>
      <c r="O11" s="144">
        <v>2316.6</v>
      </c>
      <c r="P11" s="76">
        <f t="shared" si="5"/>
        <v>0</v>
      </c>
    </row>
    <row r="12" spans="1:16" s="76" customFormat="1" ht="15.75">
      <c r="A12" s="73">
        <v>5</v>
      </c>
      <c r="B12" s="74" t="s">
        <v>5</v>
      </c>
      <c r="C12" s="104">
        <v>8271</v>
      </c>
      <c r="D12" s="27">
        <v>75</v>
      </c>
      <c r="E12" s="100">
        <v>5823</v>
      </c>
      <c r="F12" s="101">
        <f t="shared" si="0"/>
        <v>1.42</v>
      </c>
      <c r="G12" s="102">
        <f t="shared" si="1"/>
        <v>620.1</v>
      </c>
      <c r="H12" s="105">
        <v>173</v>
      </c>
      <c r="I12" s="120">
        <v>28</v>
      </c>
      <c r="J12" s="100">
        <v>5823</v>
      </c>
      <c r="K12" s="101">
        <f t="shared" si="2"/>
        <v>1.42</v>
      </c>
      <c r="L12" s="75">
        <f>ROUND((H12)*J12/1000*K12,1)+0.7</f>
        <v>1431.2</v>
      </c>
      <c r="M12" s="75">
        <f t="shared" si="3"/>
        <v>231.5</v>
      </c>
      <c r="N12" s="75">
        <f t="shared" si="4"/>
        <v>2282.8</v>
      </c>
      <c r="O12" s="144">
        <v>2282.8</v>
      </c>
      <c r="P12" s="76">
        <f t="shared" si="5"/>
        <v>0</v>
      </c>
    </row>
    <row r="13" spans="1:16" s="76" customFormat="1" ht="15.75">
      <c r="A13" s="77">
        <v>6</v>
      </c>
      <c r="B13" s="74" t="s">
        <v>6</v>
      </c>
      <c r="C13" s="104">
        <v>9138</v>
      </c>
      <c r="D13" s="27"/>
      <c r="E13" s="100">
        <v>5823</v>
      </c>
      <c r="F13" s="101">
        <f t="shared" si="0"/>
        <v>1.569</v>
      </c>
      <c r="G13" s="102">
        <f t="shared" si="1"/>
        <v>0</v>
      </c>
      <c r="H13" s="105">
        <v>160</v>
      </c>
      <c r="I13" s="105"/>
      <c r="J13" s="100">
        <v>5823</v>
      </c>
      <c r="K13" s="101">
        <f t="shared" si="2"/>
        <v>1.569</v>
      </c>
      <c r="L13" s="75">
        <f>ROUND((H13)*J13/1000*K13,1)+0.3</f>
        <v>1462.1</v>
      </c>
      <c r="M13" s="75">
        <f t="shared" si="3"/>
        <v>0</v>
      </c>
      <c r="N13" s="75">
        <f t="shared" si="4"/>
        <v>1462.1</v>
      </c>
      <c r="O13" s="144">
        <v>1462.1</v>
      </c>
      <c r="P13" s="76">
        <f t="shared" si="5"/>
        <v>0</v>
      </c>
    </row>
    <row r="14" spans="1:16" s="76" customFormat="1" ht="15.75">
      <c r="A14" s="73">
        <v>7</v>
      </c>
      <c r="B14" s="74" t="s">
        <v>7</v>
      </c>
      <c r="C14" s="106">
        <v>8790</v>
      </c>
      <c r="D14" s="107">
        <v>25</v>
      </c>
      <c r="E14" s="100">
        <v>5823</v>
      </c>
      <c r="F14" s="101">
        <f t="shared" si="0"/>
        <v>1.51</v>
      </c>
      <c r="G14" s="102">
        <f t="shared" si="1"/>
        <v>219.8</v>
      </c>
      <c r="H14" s="105">
        <v>190</v>
      </c>
      <c r="I14" s="120">
        <v>45</v>
      </c>
      <c r="J14" s="100">
        <v>5823</v>
      </c>
      <c r="K14" s="101">
        <f t="shared" si="2"/>
        <v>1.51</v>
      </c>
      <c r="L14" s="75">
        <f>ROUND((H14)*J14/1000*K14,1)-0.7</f>
        <v>1669.8999999999999</v>
      </c>
      <c r="M14" s="75">
        <f t="shared" si="3"/>
        <v>395.7</v>
      </c>
      <c r="N14" s="75">
        <f t="shared" si="4"/>
        <v>2285.3999999999996</v>
      </c>
      <c r="O14" s="144">
        <v>2285.4000000000005</v>
      </c>
      <c r="P14" s="76">
        <f t="shared" si="5"/>
        <v>0</v>
      </c>
    </row>
    <row r="15" spans="1:16" s="76" customFormat="1" ht="15.75">
      <c r="A15" s="77">
        <v>8</v>
      </c>
      <c r="B15" s="74" t="s">
        <v>8</v>
      </c>
      <c r="C15" s="104">
        <v>7980</v>
      </c>
      <c r="D15" s="27">
        <v>44</v>
      </c>
      <c r="E15" s="100">
        <v>5823</v>
      </c>
      <c r="F15" s="101">
        <f t="shared" si="0"/>
        <v>1.37</v>
      </c>
      <c r="G15" s="102">
        <f t="shared" si="1"/>
        <v>351</v>
      </c>
      <c r="H15" s="105">
        <v>181</v>
      </c>
      <c r="I15" s="120">
        <v>45</v>
      </c>
      <c r="J15" s="100">
        <v>5823</v>
      </c>
      <c r="K15" s="101">
        <f t="shared" si="2"/>
        <v>1.37</v>
      </c>
      <c r="L15" s="75">
        <f>ROUND((H15)*J15/1000*K15,1)+0.7</f>
        <v>1444.6000000000001</v>
      </c>
      <c r="M15" s="75">
        <f t="shared" si="3"/>
        <v>359</v>
      </c>
      <c r="N15" s="75">
        <f t="shared" si="4"/>
        <v>2154.6000000000004</v>
      </c>
      <c r="O15" s="144">
        <v>2154.6</v>
      </c>
      <c r="P15" s="76">
        <f t="shared" si="5"/>
        <v>0</v>
      </c>
    </row>
    <row r="16" spans="1:16" s="76" customFormat="1" ht="15.75">
      <c r="A16" s="73">
        <v>9</v>
      </c>
      <c r="B16" s="74" t="s">
        <v>9</v>
      </c>
      <c r="C16" s="104">
        <v>12403</v>
      </c>
      <c r="D16" s="27">
        <v>41</v>
      </c>
      <c r="E16" s="100">
        <v>5823</v>
      </c>
      <c r="F16" s="101">
        <f t="shared" si="0"/>
        <v>2.13</v>
      </c>
      <c r="G16" s="102">
        <f t="shared" si="1"/>
        <v>508.5</v>
      </c>
      <c r="H16" s="105">
        <v>145</v>
      </c>
      <c r="I16" s="120">
        <v>37</v>
      </c>
      <c r="J16" s="100">
        <v>5823</v>
      </c>
      <c r="K16" s="101">
        <f t="shared" si="2"/>
        <v>2.13</v>
      </c>
      <c r="L16" s="75">
        <f>ROUND((H16)*J16/1000*K16,1)</f>
        <v>1798.4</v>
      </c>
      <c r="M16" s="75">
        <f t="shared" si="3"/>
        <v>458.9</v>
      </c>
      <c r="N16" s="75">
        <f t="shared" si="4"/>
        <v>2765.8</v>
      </c>
      <c r="O16" s="144">
        <v>2765.8</v>
      </c>
      <c r="P16" s="76">
        <f t="shared" si="5"/>
        <v>0</v>
      </c>
    </row>
    <row r="17" spans="1:16" s="76" customFormat="1" ht="15.75">
      <c r="A17" s="77">
        <v>10</v>
      </c>
      <c r="B17" s="74" t="s">
        <v>10</v>
      </c>
      <c r="C17" s="104">
        <v>10441</v>
      </c>
      <c r="D17" s="27">
        <v>45</v>
      </c>
      <c r="E17" s="100">
        <v>5823</v>
      </c>
      <c r="F17" s="101">
        <f t="shared" si="0"/>
        <v>1.793</v>
      </c>
      <c r="G17" s="102">
        <f t="shared" si="1"/>
        <v>469.8</v>
      </c>
      <c r="H17" s="105">
        <v>159</v>
      </c>
      <c r="I17" s="120">
        <v>30</v>
      </c>
      <c r="J17" s="100">
        <v>5823</v>
      </c>
      <c r="K17" s="101">
        <f t="shared" si="2"/>
        <v>1.793</v>
      </c>
      <c r="L17" s="75">
        <f>ROUND((H17)*J17/1000*K17,1)</f>
        <v>1660.1</v>
      </c>
      <c r="M17" s="75">
        <f t="shared" si="3"/>
        <v>313.2</v>
      </c>
      <c r="N17" s="75">
        <f t="shared" si="4"/>
        <v>2443.1</v>
      </c>
      <c r="O17" s="144">
        <v>2443.1</v>
      </c>
      <c r="P17" s="76">
        <f t="shared" si="5"/>
        <v>0</v>
      </c>
    </row>
    <row r="18" spans="1:16" s="76" customFormat="1" ht="15.75">
      <c r="A18" s="73">
        <v>11</v>
      </c>
      <c r="B18" s="78" t="s">
        <v>11</v>
      </c>
      <c r="C18" s="108">
        <v>21469</v>
      </c>
      <c r="D18" s="109">
        <v>22</v>
      </c>
      <c r="E18" s="100">
        <v>5823</v>
      </c>
      <c r="F18" s="101">
        <f t="shared" si="0"/>
        <v>3.687</v>
      </c>
      <c r="G18" s="102">
        <f t="shared" si="1"/>
        <v>472.3</v>
      </c>
      <c r="H18" s="110">
        <v>51</v>
      </c>
      <c r="I18" s="145">
        <v>16</v>
      </c>
      <c r="J18" s="100">
        <v>5823</v>
      </c>
      <c r="K18" s="101">
        <f t="shared" si="2"/>
        <v>3.687</v>
      </c>
      <c r="L18" s="75">
        <f>ROUND((H18)*J18/1000*K18,1)</f>
        <v>1094.9</v>
      </c>
      <c r="M18" s="75">
        <f t="shared" si="3"/>
        <v>343.5</v>
      </c>
      <c r="N18" s="75">
        <f t="shared" si="4"/>
        <v>1910.7</v>
      </c>
      <c r="O18" s="144">
        <v>1910.6999999999998</v>
      </c>
      <c r="P18" s="76">
        <f t="shared" si="5"/>
        <v>0</v>
      </c>
    </row>
    <row r="19" spans="1:16" s="76" customFormat="1" ht="15.75">
      <c r="A19" s="77">
        <v>12</v>
      </c>
      <c r="B19" s="74" t="s">
        <v>25</v>
      </c>
      <c r="C19" s="104">
        <v>28285</v>
      </c>
      <c r="D19" s="27"/>
      <c r="E19" s="100">
        <v>5823</v>
      </c>
      <c r="F19" s="101">
        <f t="shared" si="0"/>
        <v>4.857</v>
      </c>
      <c r="G19" s="102">
        <f t="shared" si="1"/>
        <v>0</v>
      </c>
      <c r="H19" s="105">
        <v>26</v>
      </c>
      <c r="I19" s="105"/>
      <c r="J19" s="100">
        <v>5823</v>
      </c>
      <c r="K19" s="101">
        <f t="shared" si="2"/>
        <v>4.857</v>
      </c>
      <c r="L19" s="75">
        <f>ROUND((H19)*J19/1000*K19,1)+0.1</f>
        <v>735.4</v>
      </c>
      <c r="M19" s="75">
        <f t="shared" si="3"/>
        <v>0</v>
      </c>
      <c r="N19" s="75">
        <f t="shared" si="4"/>
        <v>735.4</v>
      </c>
      <c r="O19" s="144">
        <v>735.3999999999999</v>
      </c>
      <c r="P19" s="76">
        <f t="shared" si="5"/>
        <v>0</v>
      </c>
    </row>
    <row r="20" spans="1:16" s="76" customFormat="1" ht="15.75">
      <c r="A20" s="73">
        <v>13</v>
      </c>
      <c r="B20" s="74" t="s">
        <v>24</v>
      </c>
      <c r="C20" s="106">
        <v>19032</v>
      </c>
      <c r="D20" s="107"/>
      <c r="E20" s="100">
        <v>5823</v>
      </c>
      <c r="F20" s="101">
        <f t="shared" si="0"/>
        <v>3.268</v>
      </c>
      <c r="G20" s="102">
        <f t="shared" si="1"/>
        <v>0</v>
      </c>
      <c r="H20" s="105">
        <v>25</v>
      </c>
      <c r="I20" s="120"/>
      <c r="J20" s="100">
        <v>5823</v>
      </c>
      <c r="K20" s="101">
        <f t="shared" si="2"/>
        <v>3.268</v>
      </c>
      <c r="L20" s="75">
        <f>ROUND((H20)*J20/1000*K20,1)+0.1</f>
        <v>475.8</v>
      </c>
      <c r="M20" s="75">
        <f t="shared" si="3"/>
        <v>0</v>
      </c>
      <c r="N20" s="75">
        <f t="shared" si="4"/>
        <v>475.8</v>
      </c>
      <c r="O20" s="144">
        <v>475.8</v>
      </c>
      <c r="P20" s="76">
        <f t="shared" si="5"/>
        <v>0</v>
      </c>
    </row>
    <row r="21" spans="1:16" s="76" customFormat="1" ht="15.75">
      <c r="A21" s="77">
        <v>14</v>
      </c>
      <c r="B21" s="74" t="s">
        <v>12</v>
      </c>
      <c r="C21" s="104">
        <v>11724</v>
      </c>
      <c r="D21" s="27"/>
      <c r="E21" s="100">
        <v>5823</v>
      </c>
      <c r="F21" s="101">
        <f t="shared" si="0"/>
        <v>2.013</v>
      </c>
      <c r="G21" s="102">
        <f t="shared" si="1"/>
        <v>0</v>
      </c>
      <c r="H21" s="105">
        <v>86</v>
      </c>
      <c r="I21" s="120"/>
      <c r="J21" s="100">
        <v>5823</v>
      </c>
      <c r="K21" s="101">
        <f t="shared" si="2"/>
        <v>2.013</v>
      </c>
      <c r="L21" s="75">
        <f>ROUND((H21)*J21/1000*K21,1)+0.1</f>
        <v>1008.2</v>
      </c>
      <c r="M21" s="75">
        <f t="shared" si="3"/>
        <v>0</v>
      </c>
      <c r="N21" s="75">
        <f t="shared" si="4"/>
        <v>1008.2</v>
      </c>
      <c r="O21" s="144">
        <v>1008.2</v>
      </c>
      <c r="P21" s="76">
        <f t="shared" si="5"/>
        <v>0</v>
      </c>
    </row>
    <row r="22" spans="1:16" s="76" customFormat="1" ht="15.75">
      <c r="A22" s="73">
        <v>15</v>
      </c>
      <c r="B22" s="74" t="s">
        <v>13</v>
      </c>
      <c r="C22" s="104">
        <v>18982</v>
      </c>
      <c r="D22" s="27"/>
      <c r="E22" s="100">
        <v>5823</v>
      </c>
      <c r="F22" s="101">
        <f t="shared" si="0"/>
        <v>3.26</v>
      </c>
      <c r="G22" s="102">
        <f t="shared" si="1"/>
        <v>0</v>
      </c>
      <c r="H22" s="105">
        <v>45</v>
      </c>
      <c r="I22" s="120"/>
      <c r="J22" s="100">
        <v>5823</v>
      </c>
      <c r="K22" s="101">
        <f t="shared" si="2"/>
        <v>3.26</v>
      </c>
      <c r="L22" s="75">
        <f>ROUND((H22)*J22/1000*K22,1)-0.1</f>
        <v>854.1</v>
      </c>
      <c r="M22" s="75">
        <f t="shared" si="3"/>
        <v>0</v>
      </c>
      <c r="N22" s="75">
        <f t="shared" si="4"/>
        <v>854.1</v>
      </c>
      <c r="O22" s="144">
        <v>854.1</v>
      </c>
      <c r="P22" s="76">
        <f t="shared" si="5"/>
        <v>0</v>
      </c>
    </row>
    <row r="23" spans="1:16" s="76" customFormat="1" ht="15.75">
      <c r="A23" s="77">
        <v>16</v>
      </c>
      <c r="B23" s="74" t="s">
        <v>14</v>
      </c>
      <c r="C23" s="104">
        <v>16720</v>
      </c>
      <c r="D23" s="27"/>
      <c r="E23" s="100">
        <v>5823</v>
      </c>
      <c r="F23" s="101">
        <f t="shared" si="0"/>
        <v>2.871</v>
      </c>
      <c r="G23" s="102">
        <f t="shared" si="1"/>
        <v>0</v>
      </c>
      <c r="H23" s="105">
        <v>50</v>
      </c>
      <c r="I23" s="120"/>
      <c r="J23" s="100">
        <v>5823</v>
      </c>
      <c r="K23" s="101">
        <f t="shared" si="2"/>
        <v>2.871</v>
      </c>
      <c r="L23" s="75">
        <f>ROUND((H23)*J23/1000*K23,1)</f>
        <v>835.9</v>
      </c>
      <c r="M23" s="75">
        <f t="shared" si="3"/>
        <v>0</v>
      </c>
      <c r="N23" s="75">
        <f t="shared" si="4"/>
        <v>835.9</v>
      </c>
      <c r="O23" s="144">
        <v>835.9</v>
      </c>
      <c r="P23" s="76">
        <f t="shared" si="5"/>
        <v>0</v>
      </c>
    </row>
    <row r="24" spans="1:16" s="80" customFormat="1" ht="16.5" customHeight="1">
      <c r="A24" s="79">
        <v>17</v>
      </c>
      <c r="B24" s="78" t="s">
        <v>15</v>
      </c>
      <c r="C24" s="111">
        <v>14441</v>
      </c>
      <c r="D24" s="112"/>
      <c r="E24" s="100">
        <v>5823</v>
      </c>
      <c r="F24" s="101">
        <f t="shared" si="0"/>
        <v>2.48</v>
      </c>
      <c r="G24" s="102">
        <f t="shared" si="1"/>
        <v>0</v>
      </c>
      <c r="H24" s="105">
        <v>64</v>
      </c>
      <c r="I24" s="120"/>
      <c r="J24" s="100">
        <v>5823</v>
      </c>
      <c r="K24" s="101">
        <f t="shared" si="2"/>
        <v>2.48</v>
      </c>
      <c r="L24" s="75">
        <f>ROUND((H24)*J24/1000*K24,1)</f>
        <v>924.2</v>
      </c>
      <c r="M24" s="75">
        <f t="shared" si="3"/>
        <v>0</v>
      </c>
      <c r="N24" s="75">
        <f t="shared" si="4"/>
        <v>924.2</v>
      </c>
      <c r="O24" s="144">
        <v>924.1999999999999</v>
      </c>
      <c r="P24" s="76">
        <f t="shared" si="5"/>
        <v>0</v>
      </c>
    </row>
    <row r="25" spans="1:16" s="76" customFormat="1" ht="19.5" customHeight="1">
      <c r="A25" s="77">
        <v>18</v>
      </c>
      <c r="B25" s="74" t="s">
        <v>26</v>
      </c>
      <c r="C25" s="113">
        <v>37522</v>
      </c>
      <c r="D25" s="28"/>
      <c r="E25" s="100">
        <v>5823</v>
      </c>
      <c r="F25" s="101">
        <f t="shared" si="0"/>
        <v>6.444</v>
      </c>
      <c r="G25" s="102">
        <f t="shared" si="1"/>
        <v>0</v>
      </c>
      <c r="H25" s="105">
        <v>18</v>
      </c>
      <c r="I25" s="105"/>
      <c r="J25" s="100">
        <v>5823</v>
      </c>
      <c r="K25" s="101">
        <f t="shared" si="2"/>
        <v>6.444</v>
      </c>
      <c r="L25" s="75">
        <f>ROUND((H25)*J25/1000*K25,1)</f>
        <v>675.4</v>
      </c>
      <c r="M25" s="75">
        <f t="shared" si="3"/>
        <v>0</v>
      </c>
      <c r="N25" s="75">
        <f t="shared" si="4"/>
        <v>675.4</v>
      </c>
      <c r="O25" s="144">
        <v>675.4</v>
      </c>
      <c r="P25" s="76">
        <f t="shared" si="5"/>
        <v>0</v>
      </c>
    </row>
    <row r="26" spans="1:16" s="76" customFormat="1" ht="19.5" customHeight="1">
      <c r="A26" s="73">
        <v>19</v>
      </c>
      <c r="B26" s="74" t="s">
        <v>27</v>
      </c>
      <c r="C26" s="113">
        <v>90163</v>
      </c>
      <c r="D26" s="28"/>
      <c r="E26" s="100">
        <v>5823</v>
      </c>
      <c r="F26" s="101">
        <f t="shared" si="0"/>
        <v>15.484</v>
      </c>
      <c r="G26" s="102">
        <f t="shared" si="1"/>
        <v>0</v>
      </c>
      <c r="H26" s="105">
        <v>8</v>
      </c>
      <c r="I26" s="120"/>
      <c r="J26" s="100">
        <v>5823</v>
      </c>
      <c r="K26" s="101">
        <f t="shared" si="2"/>
        <v>15.484</v>
      </c>
      <c r="L26" s="75">
        <f>ROUND((H26)*J26/1000*K26,1)</f>
        <v>721.3</v>
      </c>
      <c r="M26" s="75">
        <f t="shared" si="3"/>
        <v>0</v>
      </c>
      <c r="N26" s="75">
        <f t="shared" si="4"/>
        <v>721.3</v>
      </c>
      <c r="O26" s="144">
        <v>721.3</v>
      </c>
      <c r="P26" s="76">
        <f t="shared" si="5"/>
        <v>0</v>
      </c>
    </row>
    <row r="27" spans="1:16" s="76" customFormat="1" ht="18" customHeight="1">
      <c r="A27" s="77">
        <v>20</v>
      </c>
      <c r="B27" s="74" t="s">
        <v>28</v>
      </c>
      <c r="C27" s="113">
        <v>58817</v>
      </c>
      <c r="D27" s="28"/>
      <c r="E27" s="100">
        <v>5823</v>
      </c>
      <c r="F27" s="101">
        <f t="shared" si="0"/>
        <v>10.101</v>
      </c>
      <c r="G27" s="102">
        <f t="shared" si="1"/>
        <v>0</v>
      </c>
      <c r="H27" s="105">
        <v>12</v>
      </c>
      <c r="I27" s="120"/>
      <c r="J27" s="100">
        <v>5823</v>
      </c>
      <c r="K27" s="101">
        <f t="shared" si="2"/>
        <v>10.101</v>
      </c>
      <c r="L27" s="75">
        <f>ROUND((H27)*J27/1000*K27,1)-0.1</f>
        <v>705.6999999999999</v>
      </c>
      <c r="M27" s="75">
        <f t="shared" si="3"/>
        <v>0</v>
      </c>
      <c r="N27" s="75">
        <f t="shared" si="4"/>
        <v>705.6999999999999</v>
      </c>
      <c r="O27" s="144">
        <v>705.6999999999999</v>
      </c>
      <c r="P27" s="76">
        <f t="shared" si="5"/>
        <v>0</v>
      </c>
    </row>
    <row r="28" spans="1:16" s="76" customFormat="1" ht="18.75" customHeight="1">
      <c r="A28" s="73">
        <v>21</v>
      </c>
      <c r="B28" s="74" t="s">
        <v>29</v>
      </c>
      <c r="C28" s="113">
        <v>25544</v>
      </c>
      <c r="D28" s="28"/>
      <c r="E28" s="100">
        <v>5823</v>
      </c>
      <c r="F28" s="101">
        <f t="shared" si="0"/>
        <v>4.387</v>
      </c>
      <c r="G28" s="102">
        <f t="shared" si="1"/>
        <v>0</v>
      </c>
      <c r="H28" s="105">
        <v>27</v>
      </c>
      <c r="I28" s="120"/>
      <c r="J28" s="100">
        <v>5823</v>
      </c>
      <c r="K28" s="101">
        <f t="shared" si="2"/>
        <v>4.387</v>
      </c>
      <c r="L28" s="75">
        <f>ROUND((H28)*J28/1000*K28,1)-0.1</f>
        <v>689.6</v>
      </c>
      <c r="M28" s="75">
        <f t="shared" si="3"/>
        <v>0</v>
      </c>
      <c r="N28" s="75">
        <f t="shared" si="4"/>
        <v>689.6</v>
      </c>
      <c r="O28" s="144">
        <v>689.6</v>
      </c>
      <c r="P28" s="76">
        <f t="shared" si="5"/>
        <v>0</v>
      </c>
    </row>
    <row r="29" spans="1:16" s="76" customFormat="1" ht="15.75">
      <c r="A29" s="77">
        <v>22</v>
      </c>
      <c r="B29" s="74" t="s">
        <v>16</v>
      </c>
      <c r="C29" s="99">
        <v>12095</v>
      </c>
      <c r="D29" s="29"/>
      <c r="E29" s="100">
        <v>5823</v>
      </c>
      <c r="F29" s="101">
        <f t="shared" si="0"/>
        <v>2.077</v>
      </c>
      <c r="G29" s="102">
        <f t="shared" si="1"/>
        <v>0</v>
      </c>
      <c r="H29" s="103">
        <v>95</v>
      </c>
      <c r="I29" s="127"/>
      <c r="J29" s="100">
        <v>5823</v>
      </c>
      <c r="K29" s="101">
        <f t="shared" si="2"/>
        <v>2.077</v>
      </c>
      <c r="L29" s="75">
        <f>ROUND((H29)*J29/1000*K29,1)</f>
        <v>1149</v>
      </c>
      <c r="M29" s="75">
        <f t="shared" si="3"/>
        <v>0</v>
      </c>
      <c r="N29" s="75">
        <f t="shared" si="4"/>
        <v>1149</v>
      </c>
      <c r="O29" s="144">
        <v>1149</v>
      </c>
      <c r="P29" s="76">
        <f t="shared" si="5"/>
        <v>0</v>
      </c>
    </row>
    <row r="30" spans="1:16" s="76" customFormat="1" ht="15.75">
      <c r="A30" s="73">
        <v>23</v>
      </c>
      <c r="B30" s="74" t="s">
        <v>17</v>
      </c>
      <c r="C30" s="104">
        <v>12546</v>
      </c>
      <c r="D30" s="27"/>
      <c r="E30" s="100">
        <v>5823</v>
      </c>
      <c r="F30" s="101">
        <f t="shared" si="0"/>
        <v>2.155</v>
      </c>
      <c r="G30" s="102">
        <f t="shared" si="1"/>
        <v>0</v>
      </c>
      <c r="H30" s="105">
        <v>74</v>
      </c>
      <c r="I30" s="120">
        <v>17</v>
      </c>
      <c r="J30" s="100">
        <v>5823</v>
      </c>
      <c r="K30" s="101">
        <f t="shared" si="2"/>
        <v>2.155</v>
      </c>
      <c r="L30" s="75">
        <f>ROUND((H30)*J30/1000*K30,1)-0.2</f>
        <v>928.4</v>
      </c>
      <c r="M30" s="75">
        <f t="shared" si="3"/>
        <v>213.3</v>
      </c>
      <c r="N30" s="75">
        <f t="shared" si="4"/>
        <v>1141.7</v>
      </c>
      <c r="O30" s="144">
        <v>1141.7</v>
      </c>
      <c r="P30" s="76">
        <f t="shared" si="5"/>
        <v>0</v>
      </c>
    </row>
    <row r="31" spans="1:16" s="80" customFormat="1" ht="18" customHeight="1">
      <c r="A31" s="77">
        <v>24</v>
      </c>
      <c r="B31" s="78" t="s">
        <v>18</v>
      </c>
      <c r="C31" s="113">
        <v>10507</v>
      </c>
      <c r="D31" s="28">
        <v>21</v>
      </c>
      <c r="E31" s="100">
        <v>5823</v>
      </c>
      <c r="F31" s="101">
        <f t="shared" si="0"/>
        <v>1.804</v>
      </c>
      <c r="G31" s="102">
        <f t="shared" si="1"/>
        <v>220.6</v>
      </c>
      <c r="H31" s="105">
        <v>52</v>
      </c>
      <c r="I31" s="105">
        <v>44</v>
      </c>
      <c r="J31" s="100">
        <v>5823</v>
      </c>
      <c r="K31" s="101">
        <f t="shared" si="2"/>
        <v>1.804</v>
      </c>
      <c r="L31" s="75">
        <f>ROUND((H31)*J31/1000*K31,1)+0.3</f>
        <v>546.5</v>
      </c>
      <c r="M31" s="75">
        <f t="shared" si="3"/>
        <v>462.2</v>
      </c>
      <c r="N31" s="75">
        <f t="shared" si="4"/>
        <v>1229.3</v>
      </c>
      <c r="O31" s="144">
        <v>1229.3</v>
      </c>
      <c r="P31" s="76">
        <f t="shared" si="5"/>
        <v>0</v>
      </c>
    </row>
    <row r="32" spans="1:16" s="76" customFormat="1" ht="15.75">
      <c r="A32" s="73">
        <v>25</v>
      </c>
      <c r="B32" s="74" t="s">
        <v>19</v>
      </c>
      <c r="C32" s="104">
        <v>8931</v>
      </c>
      <c r="D32" s="27">
        <v>18</v>
      </c>
      <c r="E32" s="100">
        <v>5823</v>
      </c>
      <c r="F32" s="101">
        <f t="shared" si="0"/>
        <v>1.534</v>
      </c>
      <c r="G32" s="102">
        <f t="shared" si="1"/>
        <v>160.8</v>
      </c>
      <c r="H32" s="105">
        <v>119</v>
      </c>
      <c r="I32" s="105"/>
      <c r="J32" s="100">
        <v>5823</v>
      </c>
      <c r="K32" s="101">
        <f t="shared" si="2"/>
        <v>1.534</v>
      </c>
      <c r="L32" s="75">
        <f>ROUND((H32)*J32/1000*K32,1)-0.3</f>
        <v>1062.7</v>
      </c>
      <c r="M32" s="75">
        <f t="shared" si="3"/>
        <v>0</v>
      </c>
      <c r="N32" s="75">
        <f t="shared" si="4"/>
        <v>1223.5</v>
      </c>
      <c r="O32" s="144">
        <v>1223.5</v>
      </c>
      <c r="P32" s="76">
        <f t="shared" si="5"/>
        <v>0</v>
      </c>
    </row>
    <row r="33" spans="1:16" s="76" customFormat="1" ht="15.75">
      <c r="A33" s="77">
        <v>26</v>
      </c>
      <c r="B33" s="74" t="s">
        <v>20</v>
      </c>
      <c r="C33" s="114">
        <v>10997</v>
      </c>
      <c r="D33" s="115">
        <v>24</v>
      </c>
      <c r="E33" s="100">
        <v>5823</v>
      </c>
      <c r="F33" s="101">
        <f t="shared" si="0"/>
        <v>1.889</v>
      </c>
      <c r="G33" s="102">
        <f t="shared" si="1"/>
        <v>264</v>
      </c>
      <c r="H33" s="116">
        <v>112</v>
      </c>
      <c r="I33" s="116"/>
      <c r="J33" s="100">
        <v>5823</v>
      </c>
      <c r="K33" s="101">
        <f t="shared" si="2"/>
        <v>1.889</v>
      </c>
      <c r="L33" s="75">
        <f>ROUND((H33)*J33/1000*K33,1)-0.5</f>
        <v>1231.5</v>
      </c>
      <c r="M33" s="75">
        <f t="shared" si="3"/>
        <v>0</v>
      </c>
      <c r="N33" s="75">
        <f t="shared" si="4"/>
        <v>1495.5</v>
      </c>
      <c r="O33" s="144">
        <v>1495.5</v>
      </c>
      <c r="P33" s="76">
        <f t="shared" si="5"/>
        <v>0</v>
      </c>
    </row>
    <row r="34" spans="1:16" s="76" customFormat="1" ht="15.75">
      <c r="A34" s="73">
        <v>27</v>
      </c>
      <c r="B34" s="74" t="s">
        <v>30</v>
      </c>
      <c r="C34" s="104">
        <v>34935</v>
      </c>
      <c r="D34" s="27"/>
      <c r="E34" s="100">
        <v>5823</v>
      </c>
      <c r="F34" s="101">
        <f t="shared" si="0"/>
        <v>5.999</v>
      </c>
      <c r="G34" s="102">
        <f t="shared" si="1"/>
        <v>0</v>
      </c>
      <c r="H34" s="105">
        <v>20</v>
      </c>
      <c r="I34" s="105"/>
      <c r="J34" s="100">
        <v>5823</v>
      </c>
      <c r="K34" s="101">
        <f t="shared" si="2"/>
        <v>5.999</v>
      </c>
      <c r="L34" s="75">
        <f>ROUND((H34)*J34/1000*K34,1)+0.1</f>
        <v>698.7</v>
      </c>
      <c r="M34" s="75">
        <f t="shared" si="3"/>
        <v>0</v>
      </c>
      <c r="N34" s="75">
        <f t="shared" si="4"/>
        <v>698.7</v>
      </c>
      <c r="O34" s="144">
        <v>698.7</v>
      </c>
      <c r="P34" s="76">
        <f t="shared" si="5"/>
        <v>0</v>
      </c>
    </row>
    <row r="35" spans="1:16" s="76" customFormat="1" ht="15.75">
      <c r="A35" s="77">
        <v>28</v>
      </c>
      <c r="B35" s="74" t="s">
        <v>31</v>
      </c>
      <c r="C35" s="104">
        <v>29089</v>
      </c>
      <c r="D35" s="27"/>
      <c r="E35" s="100">
        <v>5823</v>
      </c>
      <c r="F35" s="101">
        <f t="shared" si="0"/>
        <v>4.996</v>
      </c>
      <c r="G35" s="102">
        <f t="shared" si="1"/>
        <v>0</v>
      </c>
      <c r="H35" s="105">
        <v>18</v>
      </c>
      <c r="I35" s="105"/>
      <c r="J35" s="100">
        <v>5823</v>
      </c>
      <c r="K35" s="101">
        <f t="shared" si="2"/>
        <v>4.996</v>
      </c>
      <c r="L35" s="75">
        <f>ROUND((H35)*J35/1000*K35,1)-0.2</f>
        <v>523.5</v>
      </c>
      <c r="M35" s="75">
        <f t="shared" si="3"/>
        <v>0</v>
      </c>
      <c r="N35" s="75">
        <f t="shared" si="4"/>
        <v>523.5</v>
      </c>
      <c r="O35" s="144">
        <v>523.5</v>
      </c>
      <c r="P35" s="76">
        <f t="shared" si="5"/>
        <v>0</v>
      </c>
    </row>
    <row r="36" spans="1:16" s="76" customFormat="1" ht="15.75">
      <c r="A36" s="73">
        <v>29</v>
      </c>
      <c r="B36" s="74" t="s">
        <v>21</v>
      </c>
      <c r="C36" s="104">
        <v>9887</v>
      </c>
      <c r="D36" s="27"/>
      <c r="E36" s="100">
        <v>5823</v>
      </c>
      <c r="F36" s="101">
        <f t="shared" si="0"/>
        <v>1.698</v>
      </c>
      <c r="G36" s="102">
        <f t="shared" si="1"/>
        <v>0</v>
      </c>
      <c r="H36" s="105">
        <v>62</v>
      </c>
      <c r="I36" s="105"/>
      <c r="J36" s="100">
        <v>5823</v>
      </c>
      <c r="K36" s="101">
        <f t="shared" si="2"/>
        <v>1.698</v>
      </c>
      <c r="L36" s="75">
        <f>ROUND((H36)*J36/1000*K36,1)-0.1</f>
        <v>612.9</v>
      </c>
      <c r="M36" s="75">
        <f t="shared" si="3"/>
        <v>0</v>
      </c>
      <c r="N36" s="75">
        <f t="shared" si="4"/>
        <v>612.9</v>
      </c>
      <c r="O36" s="144">
        <v>612.9</v>
      </c>
      <c r="P36" s="76">
        <f t="shared" si="5"/>
        <v>0</v>
      </c>
    </row>
    <row r="37" spans="1:16" s="76" customFormat="1" ht="15.75">
      <c r="A37" s="77">
        <v>30</v>
      </c>
      <c r="B37" s="74" t="s">
        <v>32</v>
      </c>
      <c r="C37" s="106">
        <v>62575</v>
      </c>
      <c r="D37" s="107"/>
      <c r="E37" s="100">
        <v>5823</v>
      </c>
      <c r="F37" s="101">
        <f t="shared" si="0"/>
        <v>10.746</v>
      </c>
      <c r="G37" s="102">
        <f t="shared" si="1"/>
        <v>0</v>
      </c>
      <c r="H37" s="105">
        <v>12</v>
      </c>
      <c r="I37" s="105"/>
      <c r="J37" s="100">
        <v>5823</v>
      </c>
      <c r="K37" s="101">
        <f t="shared" si="2"/>
        <v>10.746</v>
      </c>
      <c r="L37" s="75">
        <f>ROUND((H37)*J37/1000*K37,1)-0.1</f>
        <v>750.8</v>
      </c>
      <c r="M37" s="75">
        <f t="shared" si="3"/>
        <v>0</v>
      </c>
      <c r="N37" s="75">
        <f t="shared" si="4"/>
        <v>750.8</v>
      </c>
      <c r="O37" s="144">
        <v>750.8</v>
      </c>
      <c r="P37" s="76">
        <f t="shared" si="5"/>
        <v>0</v>
      </c>
    </row>
    <row r="38" spans="1:16" s="76" customFormat="1" ht="17.25" customHeight="1">
      <c r="A38" s="73">
        <v>31</v>
      </c>
      <c r="B38" s="74" t="s">
        <v>33</v>
      </c>
      <c r="C38" s="106">
        <v>24332</v>
      </c>
      <c r="D38" s="107"/>
      <c r="E38" s="100">
        <v>5823</v>
      </c>
      <c r="F38" s="101">
        <f t="shared" si="0"/>
        <v>4.179</v>
      </c>
      <c r="G38" s="102">
        <f t="shared" si="1"/>
        <v>0</v>
      </c>
      <c r="H38" s="105">
        <v>31</v>
      </c>
      <c r="I38" s="105"/>
      <c r="J38" s="100">
        <v>5823</v>
      </c>
      <c r="K38" s="101">
        <f t="shared" si="2"/>
        <v>4.179</v>
      </c>
      <c r="L38" s="75">
        <f>ROUND((H38)*J38/1000*K38,1)-0.1</f>
        <v>754.3</v>
      </c>
      <c r="M38" s="75">
        <f t="shared" si="3"/>
        <v>0</v>
      </c>
      <c r="N38" s="75">
        <f t="shared" si="4"/>
        <v>754.3</v>
      </c>
      <c r="O38" s="144">
        <v>754.3</v>
      </c>
      <c r="P38" s="76">
        <f t="shared" si="5"/>
        <v>0</v>
      </c>
    </row>
    <row r="39" spans="1:16" s="76" customFormat="1" ht="15.75">
      <c r="A39" s="77">
        <v>32</v>
      </c>
      <c r="B39" s="74" t="s">
        <v>34</v>
      </c>
      <c r="C39" s="104">
        <v>5823</v>
      </c>
      <c r="D39" s="27"/>
      <c r="E39" s="100">
        <v>5823</v>
      </c>
      <c r="F39" s="101">
        <f t="shared" si="0"/>
        <v>1</v>
      </c>
      <c r="G39" s="102">
        <f t="shared" si="1"/>
        <v>0</v>
      </c>
      <c r="H39" s="105">
        <v>26</v>
      </c>
      <c r="I39" s="105"/>
      <c r="J39" s="100">
        <v>5823</v>
      </c>
      <c r="K39" s="101">
        <f t="shared" si="2"/>
        <v>1</v>
      </c>
      <c r="L39" s="75">
        <f>ROUND((H39)*J39/1000*K39,1)-0.1</f>
        <v>151.3</v>
      </c>
      <c r="M39" s="75">
        <f t="shared" si="3"/>
        <v>0</v>
      </c>
      <c r="N39" s="75">
        <f t="shared" si="4"/>
        <v>151.3</v>
      </c>
      <c r="O39" s="144">
        <v>151.3</v>
      </c>
      <c r="P39" s="76">
        <f t="shared" si="5"/>
        <v>0</v>
      </c>
    </row>
    <row r="40" spans="1:16" s="76" customFormat="1" ht="15.75">
      <c r="A40" s="73">
        <v>33</v>
      </c>
      <c r="B40" s="74" t="s">
        <v>35</v>
      </c>
      <c r="C40" s="104">
        <v>30003</v>
      </c>
      <c r="D40" s="27"/>
      <c r="E40" s="100">
        <v>5823</v>
      </c>
      <c r="F40" s="101">
        <f t="shared" si="0"/>
        <v>5.152</v>
      </c>
      <c r="G40" s="102">
        <f t="shared" si="1"/>
        <v>0</v>
      </c>
      <c r="H40" s="105">
        <v>34</v>
      </c>
      <c r="I40" s="120"/>
      <c r="J40" s="100">
        <v>5823</v>
      </c>
      <c r="K40" s="101">
        <f t="shared" si="2"/>
        <v>5.152</v>
      </c>
      <c r="L40" s="75">
        <f>ROUND((H40)*J40/1000*K40,1)+0.1</f>
        <v>1020.1</v>
      </c>
      <c r="M40" s="75">
        <f t="shared" si="3"/>
        <v>0</v>
      </c>
      <c r="N40" s="75">
        <f t="shared" si="4"/>
        <v>1020.1</v>
      </c>
      <c r="O40" s="144">
        <v>1020.1</v>
      </c>
      <c r="P40" s="76">
        <f t="shared" si="5"/>
        <v>0</v>
      </c>
    </row>
    <row r="41" spans="1:16" s="80" customFormat="1" ht="16.5" customHeight="1">
      <c r="A41" s="81">
        <v>34</v>
      </c>
      <c r="B41" s="78" t="s">
        <v>36</v>
      </c>
      <c r="C41" s="113">
        <v>19723</v>
      </c>
      <c r="D41" s="28"/>
      <c r="E41" s="100">
        <v>5823</v>
      </c>
      <c r="F41" s="101">
        <f t="shared" si="0"/>
        <v>3.387</v>
      </c>
      <c r="G41" s="102">
        <f t="shared" si="1"/>
        <v>0</v>
      </c>
      <c r="H41" s="105">
        <v>22</v>
      </c>
      <c r="I41" s="120"/>
      <c r="J41" s="100">
        <v>5823</v>
      </c>
      <c r="K41" s="101">
        <f t="shared" si="2"/>
        <v>3.387</v>
      </c>
      <c r="L41" s="75">
        <f>ROUND((H41)*J41/1000*K41,1)-0.1</f>
        <v>433.79999999999995</v>
      </c>
      <c r="M41" s="75">
        <f t="shared" si="3"/>
        <v>0</v>
      </c>
      <c r="N41" s="75">
        <f t="shared" si="4"/>
        <v>433.79999999999995</v>
      </c>
      <c r="O41" s="144">
        <v>433.79999999999995</v>
      </c>
      <c r="P41" s="76">
        <f t="shared" si="5"/>
        <v>0</v>
      </c>
    </row>
    <row r="42" spans="1:16" s="80" customFormat="1" ht="15" customHeight="1">
      <c r="A42" s="79">
        <v>35</v>
      </c>
      <c r="B42" s="78" t="s">
        <v>37</v>
      </c>
      <c r="C42" s="113">
        <v>22176</v>
      </c>
      <c r="D42" s="28"/>
      <c r="E42" s="100">
        <v>5823</v>
      </c>
      <c r="F42" s="101">
        <f t="shared" si="0"/>
        <v>3.808</v>
      </c>
      <c r="G42" s="102">
        <f t="shared" si="1"/>
        <v>0</v>
      </c>
      <c r="H42" s="105">
        <v>34</v>
      </c>
      <c r="I42" s="105"/>
      <c r="J42" s="100">
        <v>5823</v>
      </c>
      <c r="K42" s="101">
        <f t="shared" si="2"/>
        <v>3.808</v>
      </c>
      <c r="L42" s="75">
        <f>ROUND((H42)*J42/1000*K42,1)+0.1</f>
        <v>754</v>
      </c>
      <c r="M42" s="75">
        <f t="shared" si="3"/>
        <v>0</v>
      </c>
      <c r="N42" s="75">
        <f t="shared" si="4"/>
        <v>754</v>
      </c>
      <c r="O42" s="144">
        <v>754</v>
      </c>
      <c r="P42" s="76">
        <f t="shared" si="5"/>
        <v>0</v>
      </c>
    </row>
    <row r="43" spans="1:16" s="76" customFormat="1" ht="15.75" customHeight="1">
      <c r="A43" s="77">
        <v>36</v>
      </c>
      <c r="B43" s="74" t="s">
        <v>38</v>
      </c>
      <c r="C43" s="104">
        <v>17502</v>
      </c>
      <c r="D43" s="27"/>
      <c r="E43" s="100">
        <v>5823</v>
      </c>
      <c r="F43" s="101">
        <f t="shared" si="0"/>
        <v>3.006</v>
      </c>
      <c r="G43" s="102">
        <f t="shared" si="1"/>
        <v>0</v>
      </c>
      <c r="H43" s="105">
        <v>63</v>
      </c>
      <c r="I43" s="105"/>
      <c r="J43" s="100">
        <v>5823</v>
      </c>
      <c r="K43" s="101">
        <f t="shared" si="2"/>
        <v>3.006</v>
      </c>
      <c r="L43" s="75">
        <f>ROUND((H43)*J43/1000*K43,1)-0.2</f>
        <v>1102.5</v>
      </c>
      <c r="M43" s="75">
        <f t="shared" si="3"/>
        <v>0</v>
      </c>
      <c r="N43" s="75">
        <f t="shared" si="4"/>
        <v>1102.5</v>
      </c>
      <c r="O43" s="144">
        <v>1102.5</v>
      </c>
      <c r="P43" s="76">
        <f t="shared" si="5"/>
        <v>0</v>
      </c>
    </row>
    <row r="44" spans="1:16" s="76" customFormat="1" ht="15.75">
      <c r="A44" s="73">
        <v>37</v>
      </c>
      <c r="B44" s="74" t="s">
        <v>39</v>
      </c>
      <c r="C44" s="104">
        <v>57117</v>
      </c>
      <c r="D44" s="27"/>
      <c r="E44" s="100">
        <v>5823</v>
      </c>
      <c r="F44" s="101">
        <f t="shared" si="0"/>
        <v>9.809</v>
      </c>
      <c r="G44" s="102">
        <f t="shared" si="1"/>
        <v>0</v>
      </c>
      <c r="H44" s="105">
        <v>12</v>
      </c>
      <c r="I44" s="105"/>
      <c r="J44" s="100">
        <v>5823</v>
      </c>
      <c r="K44" s="101">
        <f t="shared" si="2"/>
        <v>9.809</v>
      </c>
      <c r="L44" s="75">
        <f>ROUND((H44)*J44/1000*K44,1)</f>
        <v>685.4</v>
      </c>
      <c r="M44" s="75">
        <f t="shared" si="3"/>
        <v>0</v>
      </c>
      <c r="N44" s="75">
        <f t="shared" si="4"/>
        <v>685.4</v>
      </c>
      <c r="O44" s="144">
        <v>685.4</v>
      </c>
      <c r="P44" s="76">
        <f t="shared" si="5"/>
        <v>0</v>
      </c>
    </row>
    <row r="45" spans="1:16" s="76" customFormat="1" ht="15.75">
      <c r="A45" s="77">
        <v>38</v>
      </c>
      <c r="B45" s="74" t="s">
        <v>22</v>
      </c>
      <c r="C45" s="117">
        <v>18538</v>
      </c>
      <c r="D45" s="117"/>
      <c r="E45" s="100">
        <v>5823</v>
      </c>
      <c r="F45" s="101">
        <f t="shared" si="0"/>
        <v>3.184</v>
      </c>
      <c r="G45" s="102">
        <f t="shared" si="1"/>
        <v>0</v>
      </c>
      <c r="H45" s="117">
        <v>40</v>
      </c>
      <c r="I45" s="117"/>
      <c r="J45" s="100">
        <v>5823</v>
      </c>
      <c r="K45" s="101">
        <f t="shared" si="2"/>
        <v>3.184</v>
      </c>
      <c r="L45" s="75">
        <f>ROUND((H45)*J45/1000*K45,1)-0.2</f>
        <v>741.4</v>
      </c>
      <c r="M45" s="75">
        <f t="shared" si="3"/>
        <v>0</v>
      </c>
      <c r="N45" s="75">
        <f t="shared" si="4"/>
        <v>741.4</v>
      </c>
      <c r="O45" s="144">
        <v>741.4</v>
      </c>
      <c r="P45" s="76">
        <f t="shared" si="5"/>
        <v>0</v>
      </c>
    </row>
    <row r="46" spans="1:16" s="76" customFormat="1" ht="15.75">
      <c r="A46" s="73">
        <v>39</v>
      </c>
      <c r="B46" s="74" t="s">
        <v>40</v>
      </c>
      <c r="C46" s="104">
        <v>34641</v>
      </c>
      <c r="D46" s="27"/>
      <c r="E46" s="100">
        <v>5823</v>
      </c>
      <c r="F46" s="101">
        <f t="shared" si="0"/>
        <v>5.949</v>
      </c>
      <c r="G46" s="102">
        <f t="shared" si="1"/>
        <v>0</v>
      </c>
      <c r="H46" s="105">
        <v>22</v>
      </c>
      <c r="I46" s="105"/>
      <c r="J46" s="100">
        <v>5823</v>
      </c>
      <c r="K46" s="101">
        <f t="shared" si="2"/>
        <v>5.949</v>
      </c>
      <c r="L46" s="75">
        <f>ROUND((H46)*J46/1000*K46,1)</f>
        <v>762.1</v>
      </c>
      <c r="M46" s="75">
        <f t="shared" si="3"/>
        <v>0</v>
      </c>
      <c r="N46" s="75">
        <f t="shared" si="4"/>
        <v>762.1</v>
      </c>
      <c r="O46" s="144">
        <v>762.1</v>
      </c>
      <c r="P46" s="76">
        <f t="shared" si="5"/>
        <v>0</v>
      </c>
    </row>
    <row r="47" spans="1:16" s="76" customFormat="1" ht="15.75">
      <c r="A47" s="77">
        <v>40</v>
      </c>
      <c r="B47" s="74" t="s">
        <v>41</v>
      </c>
      <c r="C47" s="104">
        <v>92671</v>
      </c>
      <c r="D47" s="27"/>
      <c r="E47" s="100">
        <v>5823</v>
      </c>
      <c r="F47" s="101">
        <f t="shared" si="0"/>
        <v>15.915</v>
      </c>
      <c r="G47" s="102">
        <f t="shared" si="1"/>
        <v>0</v>
      </c>
      <c r="H47" s="105">
        <v>7</v>
      </c>
      <c r="I47" s="105"/>
      <c r="J47" s="100">
        <v>5823</v>
      </c>
      <c r="K47" s="101">
        <f t="shared" si="2"/>
        <v>15.915</v>
      </c>
      <c r="L47" s="75">
        <f>ROUND((H47)*J47/1000*K47,1)</f>
        <v>648.7</v>
      </c>
      <c r="M47" s="75">
        <f t="shared" si="3"/>
        <v>0</v>
      </c>
      <c r="N47" s="75">
        <f t="shared" si="4"/>
        <v>648.7</v>
      </c>
      <c r="O47" s="144">
        <v>648.7</v>
      </c>
      <c r="P47" s="76">
        <f t="shared" si="5"/>
        <v>0</v>
      </c>
    </row>
    <row r="48" spans="1:16" s="76" customFormat="1" ht="15.75">
      <c r="A48" s="73">
        <v>41</v>
      </c>
      <c r="B48" s="74" t="s">
        <v>42</v>
      </c>
      <c r="C48" s="104">
        <v>41353</v>
      </c>
      <c r="D48" s="27"/>
      <c r="E48" s="100">
        <v>5823</v>
      </c>
      <c r="F48" s="101">
        <f t="shared" si="0"/>
        <v>7.102</v>
      </c>
      <c r="G48" s="102">
        <f t="shared" si="1"/>
        <v>0</v>
      </c>
      <c r="H48" s="105">
        <v>15</v>
      </c>
      <c r="I48" s="120"/>
      <c r="J48" s="100">
        <v>5823</v>
      </c>
      <c r="K48" s="101">
        <f t="shared" si="2"/>
        <v>7.102</v>
      </c>
      <c r="L48" s="75">
        <f>ROUND((H48)*J48/1000*K48,1)-0.1</f>
        <v>620.1999999999999</v>
      </c>
      <c r="M48" s="75">
        <f t="shared" si="3"/>
        <v>0</v>
      </c>
      <c r="N48" s="75">
        <f t="shared" si="4"/>
        <v>620.1999999999999</v>
      </c>
      <c r="O48" s="144">
        <v>620.1999999999999</v>
      </c>
      <c r="P48" s="76">
        <f t="shared" si="5"/>
        <v>0</v>
      </c>
    </row>
    <row r="49" spans="1:16" s="76" customFormat="1" ht="15.75">
      <c r="A49" s="77">
        <v>42</v>
      </c>
      <c r="B49" s="74" t="s">
        <v>23</v>
      </c>
      <c r="C49" s="104">
        <v>23714</v>
      </c>
      <c r="D49" s="27"/>
      <c r="E49" s="100">
        <v>5823</v>
      </c>
      <c r="F49" s="101">
        <f t="shared" si="0"/>
        <v>4.072</v>
      </c>
      <c r="G49" s="102">
        <f t="shared" si="1"/>
        <v>0</v>
      </c>
      <c r="H49" s="105">
        <v>14</v>
      </c>
      <c r="I49" s="105"/>
      <c r="J49" s="100">
        <v>5823</v>
      </c>
      <c r="K49" s="101"/>
      <c r="L49" s="75">
        <f>ROUND((H49)*J49/1000*K49,1)</f>
        <v>0</v>
      </c>
      <c r="M49" s="75">
        <f t="shared" si="3"/>
        <v>0</v>
      </c>
      <c r="N49" s="75">
        <f t="shared" si="4"/>
        <v>0</v>
      </c>
      <c r="O49" s="144">
        <v>0</v>
      </c>
      <c r="P49" s="76">
        <f t="shared" si="5"/>
        <v>0</v>
      </c>
    </row>
    <row r="50" spans="1:16" s="76" customFormat="1" ht="15.75">
      <c r="A50" s="73">
        <v>43</v>
      </c>
      <c r="B50" s="74" t="s">
        <v>43</v>
      </c>
      <c r="C50" s="104">
        <v>34256</v>
      </c>
      <c r="D50" s="27"/>
      <c r="E50" s="100">
        <v>5823</v>
      </c>
      <c r="F50" s="101">
        <f t="shared" si="0"/>
        <v>5.883</v>
      </c>
      <c r="G50" s="102">
        <f t="shared" si="1"/>
        <v>0</v>
      </c>
      <c r="H50" s="105">
        <v>21</v>
      </c>
      <c r="I50" s="105"/>
      <c r="J50" s="100">
        <v>5823</v>
      </c>
      <c r="K50" s="101">
        <v>4.07</v>
      </c>
      <c r="L50" s="75">
        <f>ROUND((H50)*J50/1000*K50,1)+0.3</f>
        <v>498</v>
      </c>
      <c r="M50" s="75">
        <f t="shared" si="3"/>
        <v>0</v>
      </c>
      <c r="N50" s="75">
        <f t="shared" si="4"/>
        <v>498</v>
      </c>
      <c r="O50" s="144">
        <v>498</v>
      </c>
      <c r="P50" s="76">
        <f t="shared" si="5"/>
        <v>0</v>
      </c>
    </row>
    <row r="51" spans="1:16" s="76" customFormat="1" ht="34.5" customHeight="1">
      <c r="A51" s="77">
        <v>44</v>
      </c>
      <c r="B51" s="78" t="s">
        <v>44</v>
      </c>
      <c r="C51" s="113">
        <v>26447</v>
      </c>
      <c r="D51" s="28"/>
      <c r="E51" s="100">
        <v>5823</v>
      </c>
      <c r="F51" s="101">
        <f t="shared" si="0"/>
        <v>4.542</v>
      </c>
      <c r="G51" s="102">
        <f t="shared" si="1"/>
        <v>0</v>
      </c>
      <c r="H51" s="105">
        <v>9</v>
      </c>
      <c r="I51" s="105"/>
      <c r="J51" s="100">
        <v>5823</v>
      </c>
      <c r="K51" s="101">
        <v>5.89</v>
      </c>
      <c r="L51" s="75">
        <f>ROUND((H51)*J51/1000*K51,1)-0.5</f>
        <v>308.2</v>
      </c>
      <c r="M51" s="75">
        <f t="shared" si="3"/>
        <v>0</v>
      </c>
      <c r="N51" s="75">
        <f t="shared" si="4"/>
        <v>308.2</v>
      </c>
      <c r="O51" s="144">
        <v>308.2</v>
      </c>
      <c r="P51" s="76">
        <f t="shared" si="5"/>
        <v>0</v>
      </c>
    </row>
    <row r="52" spans="1:16" s="80" customFormat="1" ht="31.5">
      <c r="A52" s="81">
        <v>45</v>
      </c>
      <c r="B52" s="78" t="s">
        <v>45</v>
      </c>
      <c r="C52" s="113">
        <v>26447</v>
      </c>
      <c r="D52" s="28"/>
      <c r="E52" s="100">
        <v>5823</v>
      </c>
      <c r="F52" s="101">
        <f t="shared" si="0"/>
        <v>4.542</v>
      </c>
      <c r="G52" s="102">
        <f t="shared" si="1"/>
        <v>0</v>
      </c>
      <c r="H52" s="105">
        <v>17</v>
      </c>
      <c r="I52" s="105"/>
      <c r="J52" s="100">
        <v>5823</v>
      </c>
      <c r="K52" s="101">
        <f>F52</f>
        <v>4.542</v>
      </c>
      <c r="L52" s="75">
        <f>ROUND((H52)*J52/1000*K52,1)</f>
        <v>449.6</v>
      </c>
      <c r="M52" s="75">
        <f t="shared" si="3"/>
        <v>0</v>
      </c>
      <c r="N52" s="75">
        <f t="shared" si="4"/>
        <v>449.6</v>
      </c>
      <c r="O52" s="144">
        <v>449.6</v>
      </c>
      <c r="P52" s="76">
        <f t="shared" si="5"/>
        <v>0</v>
      </c>
    </row>
    <row r="53" spans="1:16" s="82" customFormat="1" ht="56.25" customHeight="1">
      <c r="A53" s="200"/>
      <c r="B53" s="201" t="s">
        <v>52</v>
      </c>
      <c r="C53" s="201"/>
      <c r="D53" s="202">
        <f>SUM(D8:D52)</f>
        <v>405</v>
      </c>
      <c r="E53" s="203"/>
      <c r="F53" s="204"/>
      <c r="G53" s="205"/>
      <c r="H53" s="202">
        <f>SUM(H8:H52)</f>
        <v>2835</v>
      </c>
      <c r="I53" s="202">
        <f>SUM(I8:I52)</f>
        <v>305</v>
      </c>
      <c r="J53" s="203"/>
      <c r="K53" s="206"/>
      <c r="L53" s="207">
        <f>SUM(L8:L52)</f>
        <v>39612.99999999999</v>
      </c>
      <c r="M53" s="207">
        <f>SUM(M8:M52)</f>
        <v>3187.2</v>
      </c>
      <c r="N53" s="207">
        <f>SUM(N8:N52)</f>
        <v>46990.4</v>
      </c>
      <c r="O53" s="82">
        <f>SUM(O8:O52)</f>
        <v>46990.4</v>
      </c>
      <c r="P53" s="82">
        <f>SUM(P8:P52)</f>
        <v>0</v>
      </c>
    </row>
    <row r="54" spans="1:14" s="198" customFormat="1" ht="15.75">
      <c r="A54" s="208"/>
      <c r="B54" s="209"/>
      <c r="C54" s="209"/>
      <c r="D54" s="210"/>
      <c r="E54" s="211"/>
      <c r="F54" s="212"/>
      <c r="G54" s="213"/>
      <c r="H54" s="210"/>
      <c r="I54" s="210"/>
      <c r="J54" s="211"/>
      <c r="K54" s="214"/>
      <c r="L54" s="215"/>
      <c r="M54" s="215"/>
      <c r="N54" s="215"/>
    </row>
    <row r="55" spans="1:14" s="198" customFormat="1" ht="15.75">
      <c r="A55" s="208"/>
      <c r="B55" s="209"/>
      <c r="C55" s="209"/>
      <c r="D55" s="216"/>
      <c r="E55" s="211"/>
      <c r="F55" s="212"/>
      <c r="G55" s="213"/>
      <c r="H55" s="210"/>
      <c r="I55" s="216"/>
      <c r="J55" s="211"/>
      <c r="K55" s="214"/>
      <c r="L55" s="215"/>
      <c r="M55" s="215"/>
      <c r="N55" s="215"/>
    </row>
    <row r="56" spans="1:14" s="199" customFormat="1" ht="15.75">
      <c r="A56" s="217"/>
      <c r="B56" s="218"/>
      <c r="C56" s="218"/>
      <c r="D56" s="219"/>
      <c r="E56" s="220"/>
      <c r="F56" s="220"/>
      <c r="G56" s="221"/>
      <c r="H56" s="219"/>
      <c r="I56" s="219"/>
      <c r="J56" s="220"/>
      <c r="K56" s="220"/>
      <c r="L56" s="222"/>
      <c r="M56" s="222"/>
      <c r="N56" s="222"/>
    </row>
    <row r="57" spans="1:11" s="70" customFormat="1" ht="18" customHeight="1">
      <c r="A57" s="223"/>
      <c r="B57" s="83"/>
      <c r="C57" s="83"/>
      <c r="D57" s="83"/>
      <c r="E57" s="84"/>
      <c r="F57" s="84"/>
      <c r="G57" s="84"/>
      <c r="H57" s="84"/>
      <c r="I57" s="84"/>
      <c r="J57" s="84"/>
      <c r="K57" s="84"/>
    </row>
    <row r="58" spans="1:11" ht="15.75">
      <c r="A58" s="85"/>
      <c r="B58" s="86"/>
      <c r="C58" s="86"/>
      <c r="D58" s="86"/>
      <c r="E58" s="87"/>
      <c r="F58" s="87"/>
      <c r="G58" s="87"/>
      <c r="H58" s="87"/>
      <c r="I58" s="87"/>
      <c r="J58" s="87"/>
      <c r="K58" s="87"/>
    </row>
    <row r="59" spans="1:11" ht="15.75">
      <c r="A59" s="85"/>
      <c r="B59" s="86"/>
      <c r="C59" s="86"/>
      <c r="D59" s="86"/>
      <c r="E59" s="88"/>
      <c r="F59" s="88"/>
      <c r="G59" s="88"/>
      <c r="H59" s="89"/>
      <c r="I59" s="89"/>
      <c r="J59" s="89"/>
      <c r="K59" s="89"/>
    </row>
    <row r="60" spans="1:11" ht="15.75">
      <c r="A60" s="85"/>
      <c r="B60" s="86"/>
      <c r="C60" s="86"/>
      <c r="D60" s="86"/>
      <c r="E60" s="88"/>
      <c r="F60" s="88"/>
      <c r="G60" s="88"/>
      <c r="H60" s="89"/>
      <c r="I60" s="89"/>
      <c r="J60" s="89"/>
      <c r="K60" s="89"/>
    </row>
    <row r="61" spans="1:11" ht="15.75">
      <c r="A61" s="85"/>
      <c r="B61" s="86"/>
      <c r="C61" s="86"/>
      <c r="D61" s="86"/>
      <c r="E61" s="88"/>
      <c r="F61" s="88"/>
      <c r="G61" s="88"/>
      <c r="H61" s="89"/>
      <c r="I61" s="89"/>
      <c r="J61" s="89"/>
      <c r="K61" s="89"/>
    </row>
    <row r="62" spans="1:11" ht="15.75">
      <c r="A62" s="85"/>
      <c r="B62" s="90"/>
      <c r="C62" s="90"/>
      <c r="D62" s="90"/>
      <c r="E62" s="90"/>
      <c r="F62" s="90"/>
      <c r="G62" s="90"/>
      <c r="H62" s="89"/>
      <c r="I62" s="89"/>
      <c r="J62" s="89"/>
      <c r="K62" s="89"/>
    </row>
    <row r="63" spans="1:11" ht="15.75">
      <c r="A63" s="85"/>
      <c r="B63" s="90"/>
      <c r="C63" s="90"/>
      <c r="D63" s="90"/>
      <c r="E63" s="90"/>
      <c r="F63" s="90"/>
      <c r="G63" s="90"/>
      <c r="H63" s="89"/>
      <c r="I63" s="89"/>
      <c r="J63" s="89"/>
      <c r="K63" s="89"/>
    </row>
    <row r="64" spans="1:11" ht="16.5" customHeight="1">
      <c r="A64" s="85"/>
      <c r="B64" s="86"/>
      <c r="C64" s="86"/>
      <c r="D64" s="86"/>
      <c r="E64" s="86"/>
      <c r="F64" s="86"/>
      <c r="G64" s="86"/>
      <c r="H64" s="89"/>
      <c r="I64" s="89"/>
      <c r="J64" s="89"/>
      <c r="K64" s="89"/>
    </row>
    <row r="65" spans="1:11" ht="15.75">
      <c r="A65" s="85"/>
      <c r="B65" s="86"/>
      <c r="C65" s="86"/>
      <c r="D65" s="86"/>
      <c r="E65" s="86"/>
      <c r="F65" s="86"/>
      <c r="G65" s="86"/>
      <c r="H65" s="89"/>
      <c r="I65" s="89"/>
      <c r="J65" s="89"/>
      <c r="K65" s="89"/>
    </row>
    <row r="66" spans="1:11" ht="15.75">
      <c r="A66" s="85"/>
      <c r="B66" s="86"/>
      <c r="C66" s="86"/>
      <c r="D66" s="86"/>
      <c r="E66" s="86"/>
      <c r="F66" s="86"/>
      <c r="G66" s="86"/>
      <c r="H66" s="89"/>
      <c r="I66" s="89"/>
      <c r="J66" s="89"/>
      <c r="K66" s="89"/>
    </row>
    <row r="67" spans="1:11" ht="15.75">
      <c r="A67" s="85"/>
      <c r="B67" s="86"/>
      <c r="C67" s="86"/>
      <c r="D67" s="86"/>
      <c r="E67" s="86"/>
      <c r="F67" s="86"/>
      <c r="G67" s="86"/>
      <c r="H67" s="89"/>
      <c r="I67" s="89"/>
      <c r="J67" s="89"/>
      <c r="K67" s="89"/>
    </row>
    <row r="68" spans="1:11" ht="15.75">
      <c r="A68" s="85"/>
      <c r="B68" s="86"/>
      <c r="C68" s="86"/>
      <c r="D68" s="86"/>
      <c r="E68" s="86"/>
      <c r="F68" s="86"/>
      <c r="G68" s="86"/>
      <c r="H68" s="89"/>
      <c r="I68" s="89"/>
      <c r="J68" s="89"/>
      <c r="K68" s="89"/>
    </row>
    <row r="69" spans="1:11" ht="15.75">
      <c r="A69" s="85"/>
      <c r="B69" s="86"/>
      <c r="C69" s="86"/>
      <c r="D69" s="86"/>
      <c r="E69" s="86"/>
      <c r="F69" s="86"/>
      <c r="G69" s="86"/>
      <c r="H69" s="89"/>
      <c r="I69" s="89"/>
      <c r="J69" s="89"/>
      <c r="K69" s="89"/>
    </row>
    <row r="70" spans="1:11" ht="15.75">
      <c r="A70" s="85"/>
      <c r="B70" s="91"/>
      <c r="C70" s="91"/>
      <c r="D70" s="91"/>
      <c r="E70" s="91"/>
      <c r="F70" s="91"/>
      <c r="G70" s="91"/>
      <c r="H70" s="92"/>
      <c r="I70" s="92"/>
      <c r="J70" s="92"/>
      <c r="K70" s="92"/>
    </row>
    <row r="71" spans="1:11" s="93" customFormat="1" ht="16.5" customHeight="1">
      <c r="A71" s="193"/>
      <c r="B71" s="193"/>
      <c r="C71" s="193"/>
      <c r="D71" s="193"/>
      <c r="E71" s="193"/>
      <c r="F71" s="193"/>
      <c r="G71" s="193"/>
      <c r="H71" s="193"/>
      <c r="I71" s="193"/>
      <c r="J71" s="193"/>
      <c r="K71" s="193"/>
    </row>
    <row r="72" spans="1:11" ht="15.75">
      <c r="A72" s="85"/>
      <c r="B72" s="90"/>
      <c r="C72" s="90"/>
      <c r="D72" s="90"/>
      <c r="E72" s="90"/>
      <c r="F72" s="90"/>
      <c r="G72" s="90"/>
      <c r="H72" s="89"/>
      <c r="I72" s="89"/>
      <c r="J72" s="89"/>
      <c r="K72" s="89"/>
    </row>
    <row r="73" spans="1:11" ht="15.75">
      <c r="A73" s="85"/>
      <c r="B73" s="90"/>
      <c r="C73" s="90"/>
      <c r="D73" s="90"/>
      <c r="E73" s="90"/>
      <c r="F73" s="90"/>
      <c r="G73" s="90"/>
      <c r="H73" s="89"/>
      <c r="I73" s="89"/>
      <c r="J73" s="89"/>
      <c r="K73" s="89"/>
    </row>
    <row r="74" spans="1:11" ht="15.75">
      <c r="A74" s="85"/>
      <c r="B74" s="90"/>
      <c r="C74" s="90"/>
      <c r="D74" s="90"/>
      <c r="E74" s="90"/>
      <c r="F74" s="90"/>
      <c r="G74" s="90"/>
      <c r="H74" s="89"/>
      <c r="I74" s="89"/>
      <c r="J74" s="89"/>
      <c r="K74" s="89"/>
    </row>
    <row r="75" spans="1:11" ht="15.75">
      <c r="A75" s="85"/>
      <c r="B75" s="90"/>
      <c r="C75" s="90"/>
      <c r="D75" s="90"/>
      <c r="E75" s="90"/>
      <c r="F75" s="90"/>
      <c r="G75" s="90"/>
      <c r="H75" s="89"/>
      <c r="I75" s="89"/>
      <c r="J75" s="89"/>
      <c r="K75" s="89"/>
    </row>
    <row r="76" spans="1:11" ht="18" customHeight="1">
      <c r="A76" s="85"/>
      <c r="B76" s="90"/>
      <c r="C76" s="90"/>
      <c r="D76" s="90"/>
      <c r="E76" s="90"/>
      <c r="F76" s="90"/>
      <c r="G76" s="90"/>
      <c r="H76" s="89"/>
      <c r="I76" s="89"/>
      <c r="J76" s="89"/>
      <c r="K76" s="89"/>
    </row>
    <row r="77" spans="1:11" ht="15.75">
      <c r="A77" s="85"/>
      <c r="B77" s="90"/>
      <c r="C77" s="90"/>
      <c r="D77" s="90"/>
      <c r="E77" s="90"/>
      <c r="F77" s="90"/>
      <c r="G77" s="90"/>
      <c r="H77" s="89"/>
      <c r="I77" s="89"/>
      <c r="J77" s="89"/>
      <c r="K77" s="89"/>
    </row>
    <row r="78" spans="1:11" ht="15.75">
      <c r="A78" s="85"/>
      <c r="B78" s="90"/>
      <c r="C78" s="90"/>
      <c r="D78" s="90"/>
      <c r="E78" s="90"/>
      <c r="F78" s="90"/>
      <c r="G78" s="90"/>
      <c r="H78" s="89"/>
      <c r="I78" s="89"/>
      <c r="J78" s="89"/>
      <c r="K78" s="89"/>
    </row>
    <row r="79" spans="1:11" ht="15.75">
      <c r="A79" s="85"/>
      <c r="B79" s="90"/>
      <c r="C79" s="90"/>
      <c r="D79" s="90"/>
      <c r="E79" s="90"/>
      <c r="F79" s="90"/>
      <c r="G79" s="90"/>
      <c r="H79" s="89"/>
      <c r="I79" s="89"/>
      <c r="J79" s="89"/>
      <c r="K79" s="89"/>
    </row>
    <row r="80" spans="1:11" ht="15.75">
      <c r="A80" s="85"/>
      <c r="B80" s="90"/>
      <c r="C80" s="90"/>
      <c r="D80" s="90"/>
      <c r="E80" s="90"/>
      <c r="F80" s="90"/>
      <c r="G80" s="90"/>
      <c r="H80" s="89"/>
      <c r="I80" s="89"/>
      <c r="J80" s="89"/>
      <c r="K80" s="89"/>
    </row>
    <row r="81" spans="1:11" ht="15.75">
      <c r="A81" s="85"/>
      <c r="B81" s="90"/>
      <c r="C81" s="90"/>
      <c r="D81" s="90"/>
      <c r="E81" s="90"/>
      <c r="F81" s="90"/>
      <c r="G81" s="90"/>
      <c r="H81" s="89"/>
      <c r="I81" s="89"/>
      <c r="J81" s="89"/>
      <c r="K81" s="89"/>
    </row>
    <row r="82" spans="1:11" ht="15.75">
      <c r="A82" s="85"/>
      <c r="B82" s="86"/>
      <c r="C82" s="86"/>
      <c r="D82" s="86"/>
      <c r="E82" s="86"/>
      <c r="F82" s="86"/>
      <c r="G82" s="86"/>
      <c r="H82" s="89"/>
      <c r="I82" s="89"/>
      <c r="J82" s="89"/>
      <c r="K82" s="89"/>
    </row>
    <row r="83" spans="1:11" ht="15.75">
      <c r="A83" s="85"/>
      <c r="B83" s="86"/>
      <c r="C83" s="86"/>
      <c r="D83" s="86"/>
      <c r="E83" s="86"/>
      <c r="F83" s="86"/>
      <c r="G83" s="86"/>
      <c r="H83" s="89"/>
      <c r="I83" s="89"/>
      <c r="J83" s="89"/>
      <c r="K83" s="89"/>
    </row>
    <row r="84" spans="1:11" ht="15.75">
      <c r="A84" s="85"/>
      <c r="B84" s="86"/>
      <c r="C84" s="86"/>
      <c r="D84" s="86"/>
      <c r="E84" s="86"/>
      <c r="F84" s="86"/>
      <c r="G84" s="86"/>
      <c r="H84" s="89"/>
      <c r="I84" s="89"/>
      <c r="J84" s="89"/>
      <c r="K84" s="89"/>
    </row>
    <row r="85" spans="1:11" ht="15.75">
      <c r="A85" s="85"/>
      <c r="B85" s="86"/>
      <c r="C85" s="86"/>
      <c r="D85" s="86"/>
      <c r="E85" s="86"/>
      <c r="F85" s="86"/>
      <c r="G85" s="86"/>
      <c r="H85" s="89"/>
      <c r="I85" s="89"/>
      <c r="J85" s="89"/>
      <c r="K85" s="89"/>
    </row>
    <row r="86" spans="1:11" ht="15.75">
      <c r="A86" s="85"/>
      <c r="B86" s="86"/>
      <c r="C86" s="86"/>
      <c r="D86" s="86"/>
      <c r="E86" s="86"/>
      <c r="F86" s="86"/>
      <c r="G86" s="86"/>
      <c r="H86" s="89"/>
      <c r="I86" s="89"/>
      <c r="J86" s="89"/>
      <c r="K86" s="89"/>
    </row>
    <row r="87" spans="1:11" ht="15.75">
      <c r="A87" s="85"/>
      <c r="B87" s="86"/>
      <c r="C87" s="86"/>
      <c r="D87" s="86"/>
      <c r="E87" s="86"/>
      <c r="F87" s="86"/>
      <c r="G87" s="86"/>
      <c r="H87" s="89"/>
      <c r="I87" s="89"/>
      <c r="J87" s="89"/>
      <c r="K87" s="89"/>
    </row>
    <row r="88" spans="1:11" ht="15.75">
      <c r="A88" s="85"/>
      <c r="B88" s="86"/>
      <c r="C88" s="86"/>
      <c r="D88" s="86"/>
      <c r="E88" s="86"/>
      <c r="F88" s="86"/>
      <c r="G88" s="86"/>
      <c r="H88" s="89"/>
      <c r="I88" s="89"/>
      <c r="J88" s="89"/>
      <c r="K88" s="89"/>
    </row>
    <row r="89" spans="1:11" ht="15.75">
      <c r="A89" s="85"/>
      <c r="B89" s="86"/>
      <c r="C89" s="86"/>
      <c r="D89" s="86"/>
      <c r="E89" s="86"/>
      <c r="F89" s="86"/>
      <c r="G89" s="86"/>
      <c r="H89" s="89"/>
      <c r="I89" s="89"/>
      <c r="J89" s="89"/>
      <c r="K89" s="89"/>
    </row>
    <row r="90" spans="1:11" ht="15.75">
      <c r="A90" s="85"/>
      <c r="B90" s="86"/>
      <c r="C90" s="86"/>
      <c r="D90" s="86"/>
      <c r="E90" s="86"/>
      <c r="F90" s="86"/>
      <c r="G90" s="86"/>
      <c r="H90" s="89"/>
      <c r="I90" s="89"/>
      <c r="J90" s="89"/>
      <c r="K90" s="89"/>
    </row>
    <row r="91" spans="1:11" ht="15.75">
      <c r="A91" s="85"/>
      <c r="B91" s="86"/>
      <c r="C91" s="86"/>
      <c r="D91" s="86"/>
      <c r="E91" s="86"/>
      <c r="F91" s="86"/>
      <c r="G91" s="86"/>
      <c r="H91" s="89"/>
      <c r="I91" s="89"/>
      <c r="J91" s="89"/>
      <c r="K91" s="89"/>
    </row>
    <row r="92" spans="1:11" ht="15.75">
      <c r="A92" s="85"/>
      <c r="B92" s="86"/>
      <c r="C92" s="86"/>
      <c r="D92" s="86"/>
      <c r="E92" s="86"/>
      <c r="F92" s="86"/>
      <c r="G92" s="86"/>
      <c r="H92" s="89"/>
      <c r="I92" s="89"/>
      <c r="J92" s="89"/>
      <c r="K92" s="89"/>
    </row>
    <row r="93" spans="1:11" ht="15.75">
      <c r="A93" s="85"/>
      <c r="B93" s="86"/>
      <c r="C93" s="86"/>
      <c r="D93" s="86"/>
      <c r="E93" s="86"/>
      <c r="F93" s="86"/>
      <c r="G93" s="86"/>
      <c r="H93" s="89"/>
      <c r="I93" s="89"/>
      <c r="J93" s="89"/>
      <c r="K93" s="89"/>
    </row>
    <row r="94" spans="1:11" ht="15.75">
      <c r="A94" s="85"/>
      <c r="B94" s="86"/>
      <c r="C94" s="86"/>
      <c r="D94" s="86"/>
      <c r="E94" s="86"/>
      <c r="F94" s="86"/>
      <c r="G94" s="86"/>
      <c r="H94" s="89"/>
      <c r="I94" s="89"/>
      <c r="J94" s="89"/>
      <c r="K94" s="89"/>
    </row>
    <row r="95" spans="1:11" ht="15.75">
      <c r="A95" s="85"/>
      <c r="B95" s="86"/>
      <c r="C95" s="86"/>
      <c r="D95" s="86"/>
      <c r="E95" s="86"/>
      <c r="F95" s="86"/>
      <c r="G95" s="86"/>
      <c r="H95" s="89"/>
      <c r="I95" s="89"/>
      <c r="J95" s="89"/>
      <c r="K95" s="89"/>
    </row>
    <row r="96" spans="1:11" ht="15.75">
      <c r="A96" s="85"/>
      <c r="B96" s="86"/>
      <c r="C96" s="86"/>
      <c r="D96" s="86"/>
      <c r="E96" s="86"/>
      <c r="F96" s="86"/>
      <c r="G96" s="86"/>
      <c r="H96" s="89"/>
      <c r="I96" s="89"/>
      <c r="J96" s="89"/>
      <c r="K96" s="89"/>
    </row>
    <row r="97" spans="1:11" ht="15.75">
      <c r="A97" s="85"/>
      <c r="B97" s="86"/>
      <c r="C97" s="86"/>
      <c r="D97" s="86"/>
      <c r="E97" s="86"/>
      <c r="F97" s="86"/>
      <c r="G97" s="86"/>
      <c r="H97" s="89"/>
      <c r="I97" s="89"/>
      <c r="J97" s="89"/>
      <c r="K97" s="89"/>
    </row>
    <row r="98" spans="1:11" ht="15.75">
      <c r="A98" s="85"/>
      <c r="B98" s="86"/>
      <c r="C98" s="86"/>
      <c r="D98" s="86"/>
      <c r="E98" s="86"/>
      <c r="F98" s="86"/>
      <c r="G98" s="86"/>
      <c r="H98" s="89"/>
      <c r="I98" s="89"/>
      <c r="J98" s="89"/>
      <c r="K98" s="89"/>
    </row>
    <row r="99" spans="1:11" ht="15.75">
      <c r="A99" s="85"/>
      <c r="B99" s="86"/>
      <c r="C99" s="86"/>
      <c r="D99" s="86"/>
      <c r="E99" s="86"/>
      <c r="F99" s="86"/>
      <c r="G99" s="86"/>
      <c r="H99" s="89"/>
      <c r="I99" s="89"/>
      <c r="J99" s="89"/>
      <c r="K99" s="89"/>
    </row>
    <row r="100" spans="1:11" ht="15.75">
      <c r="A100" s="85"/>
      <c r="B100" s="86"/>
      <c r="C100" s="86"/>
      <c r="D100" s="86"/>
      <c r="E100" s="86"/>
      <c r="F100" s="86"/>
      <c r="G100" s="86"/>
      <c r="H100" s="89"/>
      <c r="I100" s="89"/>
      <c r="J100" s="89"/>
      <c r="K100" s="89"/>
    </row>
    <row r="101" spans="1:11" ht="15.75">
      <c r="A101" s="85"/>
      <c r="B101" s="86"/>
      <c r="C101" s="86"/>
      <c r="D101" s="86"/>
      <c r="E101" s="86"/>
      <c r="F101" s="86"/>
      <c r="G101" s="86"/>
      <c r="H101" s="89"/>
      <c r="I101" s="89"/>
      <c r="J101" s="89"/>
      <c r="K101" s="89"/>
    </row>
    <row r="102" spans="1:11" ht="15.75">
      <c r="A102" s="85"/>
      <c r="B102" s="86"/>
      <c r="C102" s="86"/>
      <c r="D102" s="86"/>
      <c r="E102" s="86"/>
      <c r="F102" s="86"/>
      <c r="G102" s="86"/>
      <c r="H102" s="89"/>
      <c r="I102" s="89"/>
      <c r="J102" s="89"/>
      <c r="K102" s="89"/>
    </row>
    <row r="103" spans="1:11" ht="15.75">
      <c r="A103" s="85"/>
      <c r="B103" s="86"/>
      <c r="C103" s="86"/>
      <c r="D103" s="86"/>
      <c r="E103" s="86"/>
      <c r="F103" s="86"/>
      <c r="G103" s="86"/>
      <c r="H103" s="89"/>
      <c r="I103" s="89"/>
      <c r="J103" s="89"/>
      <c r="K103" s="89"/>
    </row>
    <row r="104" spans="1:11" ht="15.75">
      <c r="A104" s="85"/>
      <c r="B104" s="86"/>
      <c r="C104" s="86"/>
      <c r="D104" s="86"/>
      <c r="E104" s="86"/>
      <c r="F104" s="86"/>
      <c r="G104" s="86"/>
      <c r="H104" s="89"/>
      <c r="I104" s="89"/>
      <c r="J104" s="89"/>
      <c r="K104" s="89"/>
    </row>
    <row r="105" spans="1:11" ht="15.75">
      <c r="A105" s="85"/>
      <c r="B105" s="86"/>
      <c r="C105" s="86"/>
      <c r="D105" s="86"/>
      <c r="E105" s="86"/>
      <c r="F105" s="86"/>
      <c r="G105" s="86"/>
      <c r="H105" s="89"/>
      <c r="I105" s="89"/>
      <c r="J105" s="89"/>
      <c r="K105" s="89"/>
    </row>
    <row r="106" spans="1:11" ht="15.75">
      <c r="A106" s="85"/>
      <c r="B106" s="86"/>
      <c r="C106" s="86"/>
      <c r="D106" s="86"/>
      <c r="E106" s="86"/>
      <c r="F106" s="86"/>
      <c r="G106" s="86"/>
      <c r="H106" s="89"/>
      <c r="I106" s="89"/>
      <c r="J106" s="89"/>
      <c r="K106" s="89"/>
    </row>
    <row r="107" spans="1:11" ht="15.75">
      <c r="A107" s="85"/>
      <c r="B107" s="86"/>
      <c r="C107" s="86"/>
      <c r="D107" s="86"/>
      <c r="E107" s="86"/>
      <c r="F107" s="86"/>
      <c r="G107" s="86"/>
      <c r="H107" s="89"/>
      <c r="I107" s="89"/>
      <c r="J107" s="89"/>
      <c r="K107" s="89"/>
    </row>
    <row r="108" spans="1:11" ht="15.75">
      <c r="A108" s="85"/>
      <c r="B108" s="86"/>
      <c r="C108" s="86"/>
      <c r="D108" s="86"/>
      <c r="E108" s="86"/>
      <c r="F108" s="86"/>
      <c r="G108" s="86"/>
      <c r="H108" s="89"/>
      <c r="I108" s="89"/>
      <c r="J108" s="89"/>
      <c r="K108" s="89"/>
    </row>
    <row r="109" spans="1:11" ht="15.75">
      <c r="A109" s="85"/>
      <c r="B109" s="86"/>
      <c r="C109" s="86"/>
      <c r="D109" s="86"/>
      <c r="E109" s="86"/>
      <c r="F109" s="86"/>
      <c r="G109" s="86"/>
      <c r="H109" s="89"/>
      <c r="I109" s="89"/>
      <c r="J109" s="89"/>
      <c r="K109" s="89"/>
    </row>
    <row r="110" spans="1:11" ht="15.75">
      <c r="A110" s="85"/>
      <c r="B110" s="86"/>
      <c r="C110" s="86"/>
      <c r="D110" s="86"/>
      <c r="E110" s="86"/>
      <c r="F110" s="86"/>
      <c r="G110" s="86"/>
      <c r="H110" s="89"/>
      <c r="I110" s="89"/>
      <c r="J110" s="89"/>
      <c r="K110" s="89"/>
    </row>
    <row r="111" spans="1:11" ht="15.75">
      <c r="A111" s="85"/>
      <c r="B111" s="86"/>
      <c r="C111" s="86"/>
      <c r="D111" s="86"/>
      <c r="E111" s="86"/>
      <c r="F111" s="86"/>
      <c r="G111" s="86"/>
      <c r="H111" s="89"/>
      <c r="I111" s="89"/>
      <c r="J111" s="89"/>
      <c r="K111" s="89"/>
    </row>
    <row r="112" spans="1:11" ht="15.75">
      <c r="A112" s="85"/>
      <c r="B112" s="86"/>
      <c r="C112" s="86"/>
      <c r="D112" s="86"/>
      <c r="E112" s="86"/>
      <c r="F112" s="86"/>
      <c r="G112" s="86"/>
      <c r="H112" s="89"/>
      <c r="I112" s="89"/>
      <c r="J112" s="89"/>
      <c r="K112" s="89"/>
    </row>
    <row r="113" spans="1:11" ht="15.75">
      <c r="A113" s="85"/>
      <c r="B113" s="86"/>
      <c r="C113" s="86"/>
      <c r="D113" s="86"/>
      <c r="E113" s="86"/>
      <c r="F113" s="86"/>
      <c r="G113" s="86"/>
      <c r="H113" s="89"/>
      <c r="I113" s="89"/>
      <c r="J113" s="89"/>
      <c r="K113" s="89"/>
    </row>
    <row r="114" spans="1:11" ht="15.75">
      <c r="A114" s="85"/>
      <c r="B114" s="86"/>
      <c r="C114" s="86"/>
      <c r="D114" s="86"/>
      <c r="E114" s="86"/>
      <c r="F114" s="86"/>
      <c r="G114" s="86"/>
      <c r="H114" s="89"/>
      <c r="I114" s="89"/>
      <c r="J114" s="89"/>
      <c r="K114" s="89"/>
    </row>
    <row r="115" spans="1:11" ht="15.75">
      <c r="A115" s="85"/>
      <c r="B115" s="86"/>
      <c r="C115" s="86"/>
      <c r="D115" s="86"/>
      <c r="E115" s="86"/>
      <c r="F115" s="86"/>
      <c r="G115" s="86"/>
      <c r="H115" s="89"/>
      <c r="I115" s="89"/>
      <c r="J115" s="89"/>
      <c r="K115" s="89"/>
    </row>
    <row r="116" spans="1:11" ht="15.75">
      <c r="A116" s="94"/>
      <c r="B116" s="95"/>
      <c r="C116" s="95"/>
      <c r="D116" s="95"/>
      <c r="E116" s="95"/>
      <c r="F116" s="95"/>
      <c r="G116" s="95"/>
      <c r="H116" s="92"/>
      <c r="I116" s="92"/>
      <c r="J116" s="92"/>
      <c r="K116" s="92"/>
    </row>
    <row r="117" spans="1:11" ht="15.75">
      <c r="A117" s="95"/>
      <c r="B117" s="95"/>
      <c r="C117" s="95"/>
      <c r="D117" s="95"/>
      <c r="E117" s="95"/>
      <c r="F117" s="95"/>
      <c r="G117" s="95"/>
      <c r="H117" s="96"/>
      <c r="I117" s="96"/>
      <c r="J117" s="96"/>
      <c r="K117" s="96"/>
    </row>
    <row r="118" spans="1:11" ht="15.75">
      <c r="A118" s="94"/>
      <c r="B118" s="94"/>
      <c r="C118" s="94"/>
      <c r="D118" s="94"/>
      <c r="E118" s="94"/>
      <c r="F118" s="94"/>
      <c r="G118" s="94"/>
      <c r="H118" s="89"/>
      <c r="I118" s="89"/>
      <c r="J118" s="89"/>
      <c r="K118" s="89"/>
    </row>
  </sheetData>
  <sheetProtection/>
  <mergeCells count="20">
    <mergeCell ref="A71:K71"/>
    <mergeCell ref="J5:J6"/>
    <mergeCell ref="K5:K6"/>
    <mergeCell ref="L5:L6"/>
    <mergeCell ref="M5:M6"/>
    <mergeCell ref="G1:H1"/>
    <mergeCell ref="A3:A6"/>
    <mergeCell ref="B3:B6"/>
    <mergeCell ref="G3:J3"/>
    <mergeCell ref="H5:I5"/>
    <mergeCell ref="N5:N6"/>
    <mergeCell ref="K3:N3"/>
    <mergeCell ref="G4:J4"/>
    <mergeCell ref="K4:N4"/>
    <mergeCell ref="C5:C6"/>
    <mergeCell ref="E5:E6"/>
    <mergeCell ref="F5:F6"/>
    <mergeCell ref="G5:G6"/>
    <mergeCell ref="C4:F4"/>
    <mergeCell ref="C3:F3"/>
  </mergeCells>
  <printOptions horizontalCentered="1"/>
  <pageMargins left="0" right="0" top="0.3937007874015748" bottom="0" header="0" footer="0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Отдел образования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Экономист</cp:lastModifiedBy>
  <cp:lastPrinted>2018-05-15T08:51:42Z</cp:lastPrinted>
  <dcterms:created xsi:type="dcterms:W3CDTF">2005-01-25T12:19:56Z</dcterms:created>
  <dcterms:modified xsi:type="dcterms:W3CDTF">2018-05-15T13:37:39Z</dcterms:modified>
  <cp:category/>
  <cp:version/>
  <cp:contentType/>
  <cp:contentStatus/>
</cp:coreProperties>
</file>