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activeTab="5"/>
  </bookViews>
  <sheets>
    <sheet name="2019-город-село" sheetId="5" r:id="rId1"/>
    <sheet name="2020-город-село" sheetId="12" r:id="rId2"/>
    <sheet name="2021-город-село " sheetId="13" r:id="rId3"/>
    <sheet name="ГТО-2019" sheetId="6" r:id="rId4"/>
    <sheet name="ГТО-2020" sheetId="14" r:id="rId5"/>
    <sheet name="ГТО-2021" sheetId="15" r:id="rId6"/>
  </sheets>
  <definedNames>
    <definedName name="_xlnm.Print_Titles" localSheetId="0">'2019-город-село'!$2:$4</definedName>
    <definedName name="_xlnm.Print_Titles" localSheetId="1">'2020-город-село'!$3:$4</definedName>
    <definedName name="_xlnm.Print_Titles" localSheetId="3">'ГТО-2019'!$3:$4</definedName>
    <definedName name="_xlnm.Print_Area" localSheetId="0">'2019-город-село'!$A$1:$E$31</definedName>
    <definedName name="_xlnm.Print_Area" localSheetId="1">'2020-город-село'!$A$1:$E$31</definedName>
    <definedName name="_xlnm.Print_Area" localSheetId="2">'2021-город-село '!$A$1:$E$37</definedName>
    <definedName name="_xlnm.Print_Area" localSheetId="3">'ГТО-2019'!$A$1:$D$42</definedName>
    <definedName name="_xlnm.Print_Area" localSheetId="4">'ГТО-2020'!$A$1:$D$42</definedName>
    <definedName name="_xlnm.Print_Area" localSheetId="5">'ГТО-2021'!$A$1:$D$42</definedName>
  </definedNames>
  <calcPr calcId="145621"/>
</workbook>
</file>

<file path=xl/calcChain.xml><?xml version="1.0" encoding="utf-8"?>
<calcChain xmlns="http://schemas.openxmlformats.org/spreadsheetml/2006/main">
  <c r="D42" i="15" l="1"/>
  <c r="D37" i="13"/>
  <c r="D42" i="14" l="1"/>
  <c r="D42" i="6" l="1"/>
  <c r="D22" i="15" l="1"/>
  <c r="D21" i="15"/>
  <c r="D9" i="15"/>
  <c r="D22" i="14"/>
  <c r="D21" i="14"/>
  <c r="D9" i="14"/>
  <c r="D11" i="6"/>
  <c r="E10" i="13"/>
  <c r="E8" i="13"/>
  <c r="D8" i="13"/>
  <c r="D9" i="13" s="1"/>
  <c r="E10" i="12"/>
  <c r="E8" i="12"/>
  <c r="D8" i="12"/>
  <c r="D9" i="12" s="1"/>
  <c r="E11" i="5"/>
  <c r="D11" i="5"/>
  <c r="D10" i="15" l="1"/>
  <c r="D12" i="15"/>
  <c r="D14" i="15" s="1"/>
  <c r="D24" i="15"/>
  <c r="D13" i="15"/>
  <c r="D23" i="15"/>
  <c r="D25" i="15" s="1"/>
  <c r="D23" i="14"/>
  <c r="D10" i="14"/>
  <c r="D13" i="14" s="1"/>
  <c r="D12" i="14"/>
  <c r="D14" i="14"/>
  <c r="D24" i="14"/>
  <c r="D12" i="13"/>
  <c r="D14" i="13"/>
  <c r="D13" i="13"/>
  <c r="D15" i="13" s="1"/>
  <c r="E9" i="13"/>
  <c r="E12" i="13"/>
  <c r="E13" i="13"/>
  <c r="D12" i="12"/>
  <c r="D14" i="12" s="1"/>
  <c r="E9" i="12"/>
  <c r="E12" i="12"/>
  <c r="E13" i="12" l="1"/>
  <c r="D13" i="12"/>
  <c r="D15" i="15"/>
  <c r="D16" i="15" s="1"/>
  <c r="D26" i="15"/>
  <c r="D25" i="14"/>
  <c r="D26" i="14" s="1"/>
  <c r="D15" i="14"/>
  <c r="D16" i="14" s="1"/>
  <c r="D17" i="13"/>
  <c r="D18" i="13" s="1"/>
  <c r="E14" i="13"/>
  <c r="E15" i="13" s="1"/>
  <c r="D15" i="12"/>
  <c r="D17" i="12" s="1"/>
  <c r="D18" i="12" s="1"/>
  <c r="E14" i="12"/>
  <c r="E15" i="12" s="1"/>
  <c r="D24" i="13" l="1"/>
  <c r="D22" i="13"/>
  <c r="D20" i="13"/>
  <c r="D24" i="12"/>
  <c r="D22" i="12"/>
  <c r="D20" i="12"/>
  <c r="D28" i="15"/>
  <c r="D30" i="15" s="1"/>
  <c r="D32" i="15" s="1"/>
  <c r="D28" i="14"/>
  <c r="E17" i="13"/>
  <c r="E18" i="13" s="1"/>
  <c r="E17" i="12"/>
  <c r="E18" i="12" s="1"/>
  <c r="E22" i="13" l="1"/>
  <c r="E24" i="13"/>
  <c r="E20" i="13"/>
  <c r="E24" i="12"/>
  <c r="E22" i="12"/>
  <c r="E20" i="12"/>
  <c r="D39" i="15"/>
  <c r="D41" i="15" s="1"/>
  <c r="D35" i="15"/>
  <c r="D37" i="15" s="1"/>
  <c r="D30" i="14"/>
  <c r="D32" i="14" s="1"/>
  <c r="D26" i="13"/>
  <c r="D26" i="12"/>
  <c r="D27" i="12" s="1"/>
  <c r="D39" i="14" l="1"/>
  <c r="D41" i="14" s="1"/>
  <c r="D35" i="14"/>
  <c r="D37" i="14" s="1"/>
  <c r="E26" i="13"/>
  <c r="E34" i="13" s="1"/>
  <c r="D29" i="13"/>
  <c r="D31" i="13" s="1"/>
  <c r="D32" i="13" s="1"/>
  <c r="E26" i="12"/>
  <c r="E28" i="12" s="1"/>
  <c r="E29" i="13" l="1"/>
  <c r="E31" i="13" s="1"/>
  <c r="E32" i="13" s="1"/>
  <c r="D22" i="6"/>
  <c r="D21" i="6"/>
  <c r="D24" i="6" s="1"/>
  <c r="D9" i="6"/>
  <c r="D23" i="6" l="1"/>
  <c r="D25" i="6" s="1"/>
  <c r="D10" i="6"/>
  <c r="D12" i="6"/>
  <c r="E10" i="5"/>
  <c r="D8" i="5"/>
  <c r="E8" i="5"/>
  <c r="D26" i="6" l="1"/>
  <c r="D14" i="6"/>
  <c r="D13" i="6"/>
  <c r="E12" i="5"/>
  <c r="D12" i="5"/>
  <c r="E9" i="5"/>
  <c r="D9" i="5"/>
  <c r="E14" i="5" l="1"/>
  <c r="D13" i="5"/>
  <c r="E13" i="5"/>
  <c r="D14" i="5"/>
  <c r="D15" i="6"/>
  <c r="D16" i="6" s="1"/>
  <c r="D28" i="6" s="1"/>
  <c r="D30" i="6" l="1"/>
  <c r="D32" i="6" s="1"/>
  <c r="D39" i="6" s="1"/>
  <c r="D41" i="6" s="1"/>
  <c r="E15" i="5"/>
  <c r="E17" i="5" s="1"/>
  <c r="D15" i="5"/>
  <c r="D17" i="5" s="1"/>
  <c r="D35" i="6" l="1"/>
  <c r="D37" i="6" s="1"/>
  <c r="E18" i="5"/>
  <c r="D18" i="5"/>
  <c r="E22" i="5" l="1"/>
  <c r="E24" i="5"/>
  <c r="E20" i="5"/>
  <c r="D22" i="5"/>
  <c r="D24" i="5"/>
  <c r="D20" i="5"/>
  <c r="E26" i="5"/>
  <c r="E28" i="5" l="1"/>
  <c r="D26" i="5"/>
</calcChain>
</file>

<file path=xl/sharedStrings.xml><?xml version="1.0" encoding="utf-8"?>
<sst xmlns="http://schemas.openxmlformats.org/spreadsheetml/2006/main" count="374" uniqueCount="68">
  <si>
    <t>Всего</t>
  </si>
  <si>
    <t>№ п/п</t>
  </si>
  <si>
    <t>Показатель</t>
  </si>
  <si>
    <t>Ед.измерения</t>
  </si>
  <si>
    <t>ставка</t>
  </si>
  <si>
    <t>руб.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</si>
  <si>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</si>
  <si>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</si>
  <si>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</si>
  <si>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</si>
  <si>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</si>
  <si>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</si>
  <si>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</si>
  <si>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</si>
  <si>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</si>
  <si>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руб./год</t>
  </si>
  <si>
    <t>По оплате труда</t>
  </si>
  <si>
    <t>По МЗ</t>
  </si>
  <si>
    <t>Расчёт на 1 ставку ПДО (тренера-преподавателя)</t>
  </si>
  <si>
    <t>город</t>
  </si>
  <si>
    <t>село</t>
  </si>
  <si>
    <t>Размер заработной платы в соответствии со ставкой заработной платы</t>
  </si>
  <si>
    <t>Итого затраты на оплату труда ПДО (тренеров-преподавателей):</t>
  </si>
  <si>
    <t>Затраты на оплату труда ПДО, тренеров-преподавателей (включая старших)</t>
  </si>
  <si>
    <t>чел-час</t>
  </si>
  <si>
    <t>-за  1 чел-час</t>
  </si>
  <si>
    <t>Затраты на оплату труда инструкторов-методистов</t>
  </si>
  <si>
    <t xml:space="preserve">Расчёт на 1 ставку </t>
  </si>
  <si>
    <t>Количество ставок</t>
  </si>
  <si>
    <t>Затраты на оплату труда начальника центра тестирования</t>
  </si>
  <si>
    <t>Итого затраты на оплату труда инструкторов-методистов</t>
  </si>
  <si>
    <t>Итого затраты на оплату труда начальника центра тестирования</t>
  </si>
  <si>
    <t xml:space="preserve">Всего на оплату труда персонала, непосредственно связанного с оказанием услуги </t>
  </si>
  <si>
    <t>Оплата судейства</t>
  </si>
  <si>
    <t>Норматив на мероприятие</t>
  </si>
  <si>
    <t>Норматив на 1 чел-час:</t>
  </si>
  <si>
    <t>Общехозяйсивенные</t>
  </si>
  <si>
    <t>Нагрузка в неделю на 1 ставку</t>
  </si>
  <si>
    <t>Всего-округление</t>
  </si>
  <si>
    <t>Приложение №1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</si>
  <si>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</si>
  <si>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</si>
  <si>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</si>
  <si>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</si>
  <si>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Приложение №2</t>
  </si>
  <si>
    <t>Нормативные затраты, непосредственно связанные с оказанием муниципальной услуги, руб.</t>
  </si>
  <si>
    <t xml:space="preserve">Расчет базового норматива затрат, непосредственно связанных с оказанием мунициральных услуг по реализации дополнительных общеразвивающих программ и дополнительных предпрофессиональных программ в области физической культуры и спорта  учреждениями дополнительного образования на 2019 год 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</si>
  <si>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</si>
  <si>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</si>
  <si>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</si>
  <si>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Надбавка за интенсивность  и высокие результаты работы (8,9% от ФЗП по ставкам заработной платы на целевые лимиты 1637,1 тыс. руб. )</t>
  </si>
  <si>
    <t>-за  206  чел-час  в неделю</t>
  </si>
  <si>
    <t xml:space="preserve">Расчет базового норматива затрат, непосредственно связанных с оказанием мунициральных услуг по реализации дополнительных общеразвивающих программ и дополнительных предпрофессиональных программ в области физической культуры и спорта  учреждениями дополнительного образования на 2020 год </t>
  </si>
  <si>
    <t xml:space="preserve">Расчет базового норматива затрат, непосредственно связанных с оказанием мунициральных услуг по реализации дополнительных общеразвивающих программ и дополнительных предпрофессиональных программ в области физической культуры и спорта  учреждениями дополнительного образования на 2021 год </t>
  </si>
  <si>
    <t xml:space="preserve">Расчет базового норматива затрат, непосредственно связанных с оказанием мунициральных услуг по проведению тестирования выполнения нормативов испытаний (тестов) комплекса ГТО  учреждениями дополнительного образования на 2019 год </t>
  </si>
  <si>
    <t>Надбавки за выслугу лет (максимально -30% от ФЗП по ставкам заработной платы)</t>
  </si>
  <si>
    <t xml:space="preserve">3,2 % от ФОТ персонала, непосредственно связанного с оказанием услуги </t>
  </si>
  <si>
    <t xml:space="preserve">Расчет базового норматива затрат, непосредственно связанных с оказанием мунициральных услуг по проведению тестирования выполнения нормативов испытаний (тестов) комплекса ГТО  учреждениями дополнительного образования на 2020 год </t>
  </si>
  <si>
    <t xml:space="preserve">Расчет базового норматива затрат, непосредственно связанных с оказанием мунициральных услуг по проведению тестирования выполнения нормативов испытаний (тестов) комплекса ГТО  учреждениями дополнительного образования на 2021 год </t>
  </si>
  <si>
    <t xml:space="preserve">19,1 % от ФОТ ПДО и тренеров-преподавателей </t>
  </si>
  <si>
    <t xml:space="preserve">44,5 % от ФОТ ПДО и тренеров-преподавателей </t>
  </si>
  <si>
    <t xml:space="preserve">17,1 % от ФОТ ПДО и тренеров-преподавателей </t>
  </si>
  <si>
    <t>Надбавка за интенсивность  и высокие результаты работы</t>
  </si>
  <si>
    <t xml:space="preserve">Надбавка за интенсивность  и высокие результаты работы </t>
  </si>
  <si>
    <t>Приложение №6</t>
  </si>
  <si>
    <t>Приложение №7</t>
  </si>
  <si>
    <t>Приложение №11</t>
  </si>
  <si>
    <t>Приложение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</si>
</sst>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72" zoomScaleNormal="90" zoomScaleSheetLayoutView="72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A2" sqref="A2:E2"/>
    </sheetView>
  </sheetViews>
  <sheetFormatPr defaultRowHeight="15" x14ac:dyDescent="0.25"/>
  <cols>
    <col min="1" max="1" width="7.140625" style="2" customWidth="1"/>
    <col min="2" max="2" width="48.7109375" style="2" customWidth="1"/>
    <col min="3" max="3" width="23.42578125" style="2" customWidth="1"/>
    <col min="4" max="4" width="25.5703125" style="2" customWidth="1"/>
    <col min="5" max="5" width="29.5703125" style="2" customWidth="1"/>
    <col min="6" max="16384" width="9.140625" style="2"/>
  </cols>
  <sheetData>
    <row r="1" spans="1:5" x14ac:dyDescent="0.25">
      <c r="E1" s="69" t="s">
        <v>39</v>
      </c>
    </row>
    <row r="2" spans="1:5" ht="77.25" customHeight="1" x14ac:dyDescent="0.25">
      <c r="A2" s="53" t="s">
        <v>46</v>
      </c>
      <c r="B2" s="53"/>
      <c r="C2" s="53"/>
      <c r="D2" s="53"/>
      <c r="E2" s="53"/>
    </row>
    <row r="3" spans="1:5" ht="15" customHeight="1" x14ac:dyDescent="0.25">
      <c r="A3" s="56" t="s">
        <v>1</v>
      </c>
      <c r="B3" s="58" t="s">
        <v>2</v>
      </c>
      <c r="C3" s="58" t="s">
        <v>3</v>
      </c>
      <c r="D3" s="59" t="s">
        <v>6</v>
      </c>
      <c r="E3" s="59"/>
    </row>
    <row r="4" spans="1:5" x14ac:dyDescent="0.25">
      <c r="A4" s="57"/>
      <c r="B4" s="58"/>
      <c r="C4" s="58"/>
      <c r="D4" s="13" t="s">
        <v>19</v>
      </c>
      <c r="E4" s="13" t="s">
        <v>20</v>
      </c>
    </row>
    <row r="5" spans="1:5" ht="37.5" customHeight="1" x14ac:dyDescent="0.25">
      <c r="A5" s="7"/>
      <c r="B5" s="60" t="s">
        <v>23</v>
      </c>
      <c r="C5" s="61"/>
      <c r="D5" s="26"/>
      <c r="E5" s="26"/>
    </row>
    <row r="6" spans="1:5" s="19" customFormat="1" ht="33" customHeight="1" x14ac:dyDescent="0.25">
      <c r="A6" s="20"/>
      <c r="B6" s="21" t="s">
        <v>37</v>
      </c>
      <c r="C6" s="22" t="s">
        <v>24</v>
      </c>
      <c r="D6" s="24">
        <v>206</v>
      </c>
      <c r="E6" s="24">
        <v>206</v>
      </c>
    </row>
    <row r="7" spans="1:5" ht="30.75" customHeight="1" x14ac:dyDescent="0.25">
      <c r="A7" s="10">
        <v>1</v>
      </c>
      <c r="B7" s="3" t="s">
        <v>18</v>
      </c>
      <c r="C7" s="12" t="s">
        <v>5</v>
      </c>
      <c r="D7" s="6">
        <v>7919</v>
      </c>
      <c r="E7" s="6">
        <v>7919</v>
      </c>
    </row>
    <row r="8" spans="1:5" ht="30" x14ac:dyDescent="0.25">
      <c r="A8" s="9">
        <v>2</v>
      </c>
      <c r="B8" s="3" t="s">
        <v>47</v>
      </c>
      <c r="C8" s="8" t="s">
        <v>5</v>
      </c>
      <c r="D8" s="4">
        <f>ROUND(D7*0.3,2)</f>
        <v>2375.6999999999998</v>
      </c>
      <c r="E8" s="4">
        <f t="shared" ref="E8" si="0">ROUND(E7*0.3,2)</f>
        <v>2375.6999999999998</v>
      </c>
    </row>
    <row r="9" spans="1:5" ht="54.75" customHeight="1" x14ac:dyDescent="0.25">
      <c r="A9" s="10">
        <v>3</v>
      </c>
      <c r="B9" s="3" t="s">
        <v>48</v>
      </c>
      <c r="C9" s="8" t="s">
        <v>5</v>
      </c>
      <c r="D9" s="4">
        <f>ROUND((D7+D8)*0.3,2)</f>
        <v>3088.41</v>
      </c>
      <c r="E9" s="4">
        <f t="shared" ref="E9" si="1">ROUND((E7+E8)*0.3,2)</f>
        <v>3088.41</v>
      </c>
    </row>
    <row r="10" spans="1:5" ht="30" x14ac:dyDescent="0.25">
      <c r="A10" s="9">
        <v>4</v>
      </c>
      <c r="B10" s="3" t="s">
        <v>49</v>
      </c>
      <c r="C10" s="8" t="s">
        <v>5</v>
      </c>
      <c r="D10" s="4"/>
      <c r="E10" s="4">
        <f>ROUND(E7*0.25,2)</f>
        <v>1979.75</v>
      </c>
    </row>
    <row r="11" spans="1:5" ht="63.75" customHeight="1" x14ac:dyDescent="0.25">
      <c r="A11" s="14">
        <v>5</v>
      </c>
      <c r="B11" s="3" t="s">
        <v>50</v>
      </c>
      <c r="C11" s="12" t="s">
        <v>5</v>
      </c>
      <c r="D11" s="4">
        <f>ROUND(D7*0.089,2)</f>
        <v>704.79</v>
      </c>
      <c r="E11" s="4">
        <f>ROUND(E7*0.089,2)</f>
        <v>704.79</v>
      </c>
    </row>
    <row r="12" spans="1:5" ht="52.5" customHeight="1" x14ac:dyDescent="0.25">
      <c r="A12" s="10">
        <v>6</v>
      </c>
      <c r="B12" s="3" t="s">
        <v>7</v>
      </c>
      <c r="C12" s="8" t="s">
        <v>5</v>
      </c>
      <c r="D12" s="4">
        <f>ROUND((D7+D8)*0.05,2)</f>
        <v>514.74</v>
      </c>
      <c r="E12" s="4">
        <f>ROUND((E7+E8)*0.05,2)</f>
        <v>514.74</v>
      </c>
    </row>
    <row r="13" spans="1:5" ht="18" customHeight="1" x14ac:dyDescent="0.25">
      <c r="A13" s="10">
        <v>7</v>
      </c>
      <c r="B13" s="1" t="s">
        <v>8</v>
      </c>
      <c r="C13" s="8" t="s">
        <v>5</v>
      </c>
      <c r="D13" s="4">
        <f>ROUND((D7+D8+D9+D10+D11+D12)*0.05,2)</f>
        <v>730.13</v>
      </c>
      <c r="E13" s="4">
        <f>ROUND((E7+E8+E9+E10+E11+E12)*0.05,2)</f>
        <v>829.12</v>
      </c>
    </row>
    <row r="14" spans="1:5" ht="18" customHeight="1" x14ac:dyDescent="0.25">
      <c r="A14" s="9">
        <v>8</v>
      </c>
      <c r="B14" s="1" t="s">
        <v>9</v>
      </c>
      <c r="C14" s="8" t="s">
        <v>5</v>
      </c>
      <c r="D14" s="8">
        <f>ROUND((D7+D8+D9+D10+D11+D12)*0.01,2)</f>
        <v>146.03</v>
      </c>
      <c r="E14" s="12">
        <f>ROUND((E7+E8+E9+E10+E11+E12)*0.01,2)</f>
        <v>165.82</v>
      </c>
    </row>
    <row r="15" spans="1:5" ht="46.5" customHeight="1" x14ac:dyDescent="0.25">
      <c r="A15" s="10">
        <v>9</v>
      </c>
      <c r="B15" s="3" t="s">
        <v>10</v>
      </c>
      <c r="C15" s="8" t="s">
        <v>5</v>
      </c>
      <c r="D15" s="11">
        <f>ROUND((D7+D8+D9+D10+D11+D12+D13+D14)*0.302,2)</f>
        <v>4674.6000000000004</v>
      </c>
      <c r="E15" s="11">
        <f>ROUND((E7+E8+E9+E10+E11+E12+E13+E14)*0.302,2)</f>
        <v>5308.35</v>
      </c>
    </row>
    <row r="16" spans="1:5" ht="30" x14ac:dyDescent="0.25">
      <c r="A16" s="8"/>
      <c r="B16" s="3" t="s">
        <v>22</v>
      </c>
      <c r="C16" s="8"/>
      <c r="D16" s="4"/>
      <c r="E16" s="4"/>
    </row>
    <row r="17" spans="1:5" s="19" customFormat="1" ht="21" customHeight="1" x14ac:dyDescent="0.25">
      <c r="A17" s="17"/>
      <c r="B17" s="16" t="s">
        <v>51</v>
      </c>
      <c r="C17" s="17" t="s">
        <v>5</v>
      </c>
      <c r="D17" s="18">
        <f>ROUND((D7+D8+D9+D10+D11+D12+D13+D14+D15),2)</f>
        <v>20153.400000000001</v>
      </c>
      <c r="E17" s="18">
        <f>ROUND((E7+E8+E9+E10+E11+E12+E13+E14+E15),2)</f>
        <v>22885.68</v>
      </c>
    </row>
    <row r="18" spans="1:5" s="19" customFormat="1" x14ac:dyDescent="0.25">
      <c r="A18" s="15"/>
      <c r="B18" s="16" t="s">
        <v>25</v>
      </c>
      <c r="C18" s="17" t="s">
        <v>5</v>
      </c>
      <c r="D18" s="18">
        <f>ROUND(D17/D6/4.3,2)</f>
        <v>22.75</v>
      </c>
      <c r="E18" s="18">
        <f>ROUND(E17/E6/4.3,2)</f>
        <v>25.84</v>
      </c>
    </row>
    <row r="19" spans="1:5" s="19" customFormat="1" ht="24" customHeight="1" x14ac:dyDescent="0.25">
      <c r="A19" s="15"/>
      <c r="B19" s="62" t="s">
        <v>11</v>
      </c>
      <c r="C19" s="63"/>
      <c r="D19" s="15"/>
      <c r="E19" s="15"/>
    </row>
    <row r="20" spans="1:5" s="19" customFormat="1" ht="40.5" customHeight="1" x14ac:dyDescent="0.25">
      <c r="A20" s="15"/>
      <c r="B20" s="27" t="s">
        <v>59</v>
      </c>
      <c r="C20" s="17" t="s">
        <v>5</v>
      </c>
      <c r="D20" s="18">
        <f>ROUND(D18*0.191,2)</f>
        <v>4.3499999999999996</v>
      </c>
      <c r="E20" s="18">
        <f>ROUND(E18*0.191,2)</f>
        <v>4.9400000000000004</v>
      </c>
    </row>
    <row r="21" spans="1:5" s="19" customFormat="1" ht="66" customHeight="1" x14ac:dyDescent="0.25">
      <c r="A21" s="15"/>
      <c r="B21" s="54" t="s">
        <v>13</v>
      </c>
      <c r="C21" s="55"/>
      <c r="D21" s="18"/>
      <c r="E21" s="18"/>
    </row>
    <row r="22" spans="1:5" s="19" customFormat="1" ht="45" customHeight="1" x14ac:dyDescent="0.25">
      <c r="A22" s="15"/>
      <c r="B22" s="27" t="s">
        <v>61</v>
      </c>
      <c r="C22" s="17" t="s">
        <v>5</v>
      </c>
      <c r="D22" s="18">
        <f>ROUND(0.171*D18,2)</f>
        <v>3.89</v>
      </c>
      <c r="E22" s="18">
        <f>ROUND(0.171*E18,2)</f>
        <v>4.42</v>
      </c>
    </row>
    <row r="23" spans="1:5" s="19" customFormat="1" ht="66.75" customHeight="1" x14ac:dyDescent="0.25">
      <c r="A23" s="15"/>
      <c r="B23" s="54" t="s">
        <v>12</v>
      </c>
      <c r="C23" s="55"/>
      <c r="D23" s="15"/>
      <c r="E23" s="15"/>
    </row>
    <row r="24" spans="1:5" s="19" customFormat="1" x14ac:dyDescent="0.25">
      <c r="A24" s="15"/>
      <c r="B24" s="27" t="s">
        <v>60</v>
      </c>
      <c r="C24" s="17" t="s">
        <v>5</v>
      </c>
      <c r="D24" s="18">
        <f>ROUND(0.445*D18,2)</f>
        <v>10.119999999999999</v>
      </c>
      <c r="E24" s="18">
        <f>ROUND(0.445*E18,2)</f>
        <v>11.5</v>
      </c>
    </row>
    <row r="25" spans="1:5" s="19" customFormat="1" ht="68.25" customHeight="1" x14ac:dyDescent="0.25">
      <c r="A25" s="15"/>
      <c r="B25" s="54" t="s">
        <v>14</v>
      </c>
      <c r="C25" s="55"/>
      <c r="D25" s="15"/>
      <c r="E25" s="15"/>
    </row>
    <row r="26" spans="1:5" ht="17.25" customHeight="1" x14ac:dyDescent="0.25">
      <c r="A26" s="1"/>
      <c r="B26" s="16" t="s">
        <v>25</v>
      </c>
      <c r="C26" s="8" t="s">
        <v>5</v>
      </c>
      <c r="D26" s="4">
        <f>D18+D20+D22+D24</f>
        <v>41.11</v>
      </c>
      <c r="E26" s="4">
        <f>E18+E20+E22+E24</f>
        <v>46.7</v>
      </c>
    </row>
    <row r="27" spans="1:5" ht="54.75" customHeight="1" x14ac:dyDescent="0.25">
      <c r="A27" s="1"/>
      <c r="B27" s="5" t="s">
        <v>40</v>
      </c>
      <c r="C27" s="1"/>
      <c r="D27" s="6">
        <v>42</v>
      </c>
      <c r="E27" s="25">
        <v>42</v>
      </c>
    </row>
    <row r="28" spans="1:5" ht="64.5" customHeight="1" x14ac:dyDescent="0.25">
      <c r="A28" s="1"/>
      <c r="B28" s="3" t="s">
        <v>43</v>
      </c>
      <c r="C28" s="1"/>
      <c r="D28" s="1"/>
      <c r="E28" s="25">
        <f>ROUND(E26/E27,3)</f>
        <v>1.1120000000000001</v>
      </c>
    </row>
    <row r="29" spans="1:5" ht="71.25" customHeight="1" x14ac:dyDescent="0.25">
      <c r="A29" s="1"/>
      <c r="B29" s="3" t="s">
        <v>41</v>
      </c>
      <c r="C29" s="1"/>
      <c r="D29" s="49">
        <v>1</v>
      </c>
      <c r="E29" s="49">
        <v>1</v>
      </c>
    </row>
    <row r="30" spans="1:5" ht="63" customHeight="1" x14ac:dyDescent="0.25">
      <c r="A30" s="1"/>
      <c r="B30" s="3" t="s">
        <v>42</v>
      </c>
      <c r="C30" s="1"/>
      <c r="D30" s="49">
        <v>43</v>
      </c>
      <c r="E30" s="49">
        <v>43</v>
      </c>
    </row>
    <row r="31" spans="1:5" ht="46.5" customHeight="1" x14ac:dyDescent="0.25">
      <c r="A31" s="1"/>
      <c r="B31" s="3" t="s">
        <v>45</v>
      </c>
      <c r="C31" s="1"/>
      <c r="D31" s="49">
        <v>43</v>
      </c>
      <c r="E31" s="49">
        <v>48</v>
      </c>
    </row>
  </sheetData>
  <mergeCells count="10">
    <mergeCell ref="A2:E2"/>
    <mergeCell ref="B25:C25"/>
    <mergeCell ref="A3:A4"/>
    <mergeCell ref="B3:B4"/>
    <mergeCell ref="C3:C4"/>
    <mergeCell ref="D3:E3"/>
    <mergeCell ref="B5:C5"/>
    <mergeCell ref="B19:C19"/>
    <mergeCell ref="B21:C21"/>
    <mergeCell ref="B23:C2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72" zoomScaleNormal="90" zoomScaleSheetLayoutView="72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C20" sqref="C20"/>
    </sheetView>
  </sheetViews>
  <sheetFormatPr defaultRowHeight="15" x14ac:dyDescent="0.25"/>
  <cols>
    <col min="1" max="1" width="7.140625" style="2" customWidth="1"/>
    <col min="2" max="2" width="48.7109375" style="2" customWidth="1"/>
    <col min="3" max="3" width="23.42578125" style="2" customWidth="1"/>
    <col min="4" max="4" width="25.5703125" style="2" customWidth="1"/>
    <col min="5" max="5" width="29.5703125" style="2" customWidth="1"/>
    <col min="6" max="16384" width="9.140625" style="2"/>
  </cols>
  <sheetData>
    <row r="1" spans="1:5" s="19" customFormat="1" x14ac:dyDescent="0.25">
      <c r="E1" s="69" t="s">
        <v>64</v>
      </c>
    </row>
    <row r="2" spans="1:5" ht="77.25" customHeight="1" x14ac:dyDescent="0.25">
      <c r="A2" s="53" t="s">
        <v>52</v>
      </c>
      <c r="B2" s="53"/>
      <c r="C2" s="53"/>
      <c r="D2" s="53"/>
      <c r="E2" s="53"/>
    </row>
    <row r="3" spans="1:5" ht="15" customHeight="1" x14ac:dyDescent="0.25">
      <c r="A3" s="56" t="s">
        <v>1</v>
      </c>
      <c r="B3" s="58" t="s">
        <v>2</v>
      </c>
      <c r="C3" s="58" t="s">
        <v>3</v>
      </c>
      <c r="D3" s="59" t="s">
        <v>6</v>
      </c>
      <c r="E3" s="59"/>
    </row>
    <row r="4" spans="1:5" x14ac:dyDescent="0.25">
      <c r="A4" s="57"/>
      <c r="B4" s="58"/>
      <c r="C4" s="58"/>
      <c r="D4" s="45" t="s">
        <v>19</v>
      </c>
      <c r="E4" s="45" t="s">
        <v>20</v>
      </c>
    </row>
    <row r="5" spans="1:5" ht="37.5" customHeight="1" x14ac:dyDescent="0.25">
      <c r="A5" s="44"/>
      <c r="B5" s="60" t="s">
        <v>23</v>
      </c>
      <c r="C5" s="61"/>
      <c r="D5" s="45"/>
      <c r="E5" s="45"/>
    </row>
    <row r="6" spans="1:5" s="19" customFormat="1" ht="33" customHeight="1" x14ac:dyDescent="0.25">
      <c r="A6" s="47"/>
      <c r="B6" s="21" t="s">
        <v>37</v>
      </c>
      <c r="C6" s="22" t="s">
        <v>24</v>
      </c>
      <c r="D6" s="24">
        <v>206</v>
      </c>
      <c r="E6" s="24">
        <v>206</v>
      </c>
    </row>
    <row r="7" spans="1:5" ht="30.75" customHeight="1" x14ac:dyDescent="0.25">
      <c r="A7" s="44">
        <v>1</v>
      </c>
      <c r="B7" s="3" t="s">
        <v>18</v>
      </c>
      <c r="C7" s="46" t="s">
        <v>5</v>
      </c>
      <c r="D7" s="6">
        <v>8249</v>
      </c>
      <c r="E7" s="6">
        <v>8249</v>
      </c>
    </row>
    <row r="8" spans="1:5" ht="30" x14ac:dyDescent="0.25">
      <c r="A8" s="46">
        <v>2</v>
      </c>
      <c r="B8" s="3" t="s">
        <v>47</v>
      </c>
      <c r="C8" s="46" t="s">
        <v>5</v>
      </c>
      <c r="D8" s="4">
        <f>ROUND(D7*0.3,2)</f>
        <v>2474.6999999999998</v>
      </c>
      <c r="E8" s="4">
        <f t="shared" ref="E8" si="0">ROUND(E7*0.3,2)</f>
        <v>2474.6999999999998</v>
      </c>
    </row>
    <row r="9" spans="1:5" ht="54.75" customHeight="1" x14ac:dyDescent="0.25">
      <c r="A9" s="44">
        <v>3</v>
      </c>
      <c r="B9" s="3" t="s">
        <v>48</v>
      </c>
      <c r="C9" s="46" t="s">
        <v>5</v>
      </c>
      <c r="D9" s="4">
        <f>ROUND((D7+D8)*0.3,2)</f>
        <v>3217.11</v>
      </c>
      <c r="E9" s="4">
        <f t="shared" ref="E9" si="1">ROUND((E7+E8)*0.3,2)</f>
        <v>3217.11</v>
      </c>
    </row>
    <row r="10" spans="1:5" ht="30" x14ac:dyDescent="0.25">
      <c r="A10" s="46">
        <v>4</v>
      </c>
      <c r="B10" s="3" t="s">
        <v>49</v>
      </c>
      <c r="C10" s="46" t="s">
        <v>5</v>
      </c>
      <c r="D10" s="4"/>
      <c r="E10" s="4">
        <f>ROUND(E7*0.25,2)</f>
        <v>2062.25</v>
      </c>
    </row>
    <row r="11" spans="1:5" ht="63.75" customHeight="1" x14ac:dyDescent="0.25">
      <c r="A11" s="14">
        <v>5</v>
      </c>
      <c r="B11" s="3" t="s">
        <v>62</v>
      </c>
      <c r="C11" s="46" t="s">
        <v>5</v>
      </c>
      <c r="D11" s="4">
        <v>0</v>
      </c>
      <c r="E11" s="4">
        <v>0</v>
      </c>
    </row>
    <row r="12" spans="1:5" ht="52.5" customHeight="1" x14ac:dyDescent="0.25">
      <c r="A12" s="44">
        <v>6</v>
      </c>
      <c r="B12" s="3" t="s">
        <v>7</v>
      </c>
      <c r="C12" s="46" t="s">
        <v>5</v>
      </c>
      <c r="D12" s="4">
        <f>ROUND((D7+D8)*0.05,2)</f>
        <v>536.19000000000005</v>
      </c>
      <c r="E12" s="4">
        <f>ROUND((E7+E8)*0.05,2)</f>
        <v>536.19000000000005</v>
      </c>
    </row>
    <row r="13" spans="1:5" ht="18" customHeight="1" x14ac:dyDescent="0.25">
      <c r="A13" s="44">
        <v>7</v>
      </c>
      <c r="B13" s="1" t="s">
        <v>8</v>
      </c>
      <c r="C13" s="46" t="s">
        <v>5</v>
      </c>
      <c r="D13" s="4">
        <f>ROUND((D7+D8+D9+D10+D11+D12)*0.05,2)</f>
        <v>723.85</v>
      </c>
      <c r="E13" s="4">
        <f>ROUND((E7+E8+E9+E10+E11+E12)*0.05,2)</f>
        <v>826.96</v>
      </c>
    </row>
    <row r="14" spans="1:5" ht="18" customHeight="1" x14ac:dyDescent="0.25">
      <c r="A14" s="46">
        <v>8</v>
      </c>
      <c r="B14" s="1" t="s">
        <v>9</v>
      </c>
      <c r="C14" s="46" t="s">
        <v>5</v>
      </c>
      <c r="D14" s="46">
        <f>ROUND((D7+D8+D9+D10+D11+D12)*0.01,2)</f>
        <v>144.77000000000001</v>
      </c>
      <c r="E14" s="46">
        <f>ROUND((E7+E8+E9+E10+E11+E12)*0.01,2)</f>
        <v>165.39</v>
      </c>
    </row>
    <row r="15" spans="1:5" ht="46.5" customHeight="1" x14ac:dyDescent="0.25">
      <c r="A15" s="44">
        <v>9</v>
      </c>
      <c r="B15" s="3" t="s">
        <v>10</v>
      </c>
      <c r="C15" s="46" t="s">
        <v>5</v>
      </c>
      <c r="D15" s="11">
        <f>ROUND((D7+D8+D9+D10+D11+D12+D13+D14)*0.302,2)</f>
        <v>4634.38</v>
      </c>
      <c r="E15" s="11">
        <f>ROUND((E7+E8+E9+E10+E11+E12+E13+E14)*0.302,2)</f>
        <v>5294.54</v>
      </c>
    </row>
    <row r="16" spans="1:5" ht="30" x14ac:dyDescent="0.25">
      <c r="A16" s="46"/>
      <c r="B16" s="3" t="s">
        <v>22</v>
      </c>
      <c r="C16" s="46"/>
      <c r="D16" s="4"/>
      <c r="E16" s="4"/>
    </row>
    <row r="17" spans="1:5" s="19" customFormat="1" ht="21" customHeight="1" x14ac:dyDescent="0.25">
      <c r="A17" s="17"/>
      <c r="B17" s="16" t="s">
        <v>51</v>
      </c>
      <c r="C17" s="17" t="s">
        <v>5</v>
      </c>
      <c r="D17" s="18">
        <f>ROUND((D7+D8+D9+D10+D11+D12+D13+D14+D15),2)</f>
        <v>19980</v>
      </c>
      <c r="E17" s="18">
        <f>ROUND((E7+E8+E9+E10+E11+E12+E13+E14+E15),2)</f>
        <v>22826.14</v>
      </c>
    </row>
    <row r="18" spans="1:5" s="19" customFormat="1" x14ac:dyDescent="0.25">
      <c r="A18" s="15"/>
      <c r="B18" s="16" t="s">
        <v>25</v>
      </c>
      <c r="C18" s="17" t="s">
        <v>5</v>
      </c>
      <c r="D18" s="18">
        <f>ROUND(D17/D6/4.3,2)</f>
        <v>22.56</v>
      </c>
      <c r="E18" s="18">
        <f>ROUND(E17/E6/4.3,2)</f>
        <v>25.77</v>
      </c>
    </row>
    <row r="19" spans="1:5" s="19" customFormat="1" ht="24" customHeight="1" x14ac:dyDescent="0.25">
      <c r="A19" s="15"/>
      <c r="B19" s="62" t="s">
        <v>11</v>
      </c>
      <c r="C19" s="63"/>
      <c r="D19" s="15"/>
      <c r="E19" s="15"/>
    </row>
    <row r="20" spans="1:5" s="19" customFormat="1" ht="40.5" customHeight="1" x14ac:dyDescent="0.25">
      <c r="A20" s="15"/>
      <c r="B20" s="27" t="s">
        <v>59</v>
      </c>
      <c r="C20" s="17" t="s">
        <v>5</v>
      </c>
      <c r="D20" s="18">
        <f>ROUND(D18*0.191,2)</f>
        <v>4.3099999999999996</v>
      </c>
      <c r="E20" s="18">
        <f>ROUND(E18*0.191,2)</f>
        <v>4.92</v>
      </c>
    </row>
    <row r="21" spans="1:5" s="19" customFormat="1" ht="66" customHeight="1" x14ac:dyDescent="0.25">
      <c r="A21" s="15"/>
      <c r="B21" s="54" t="s">
        <v>13</v>
      </c>
      <c r="C21" s="55"/>
      <c r="D21" s="18"/>
      <c r="E21" s="18"/>
    </row>
    <row r="22" spans="1:5" s="19" customFormat="1" ht="45" customHeight="1" x14ac:dyDescent="0.25">
      <c r="A22" s="15"/>
      <c r="B22" s="27" t="s">
        <v>61</v>
      </c>
      <c r="C22" s="17" t="s">
        <v>5</v>
      </c>
      <c r="D22" s="18">
        <f>ROUND(0.171*D18,2)</f>
        <v>3.86</v>
      </c>
      <c r="E22" s="18">
        <f>ROUND(0.171*E18,2)</f>
        <v>4.41</v>
      </c>
    </row>
    <row r="23" spans="1:5" s="19" customFormat="1" ht="66.75" customHeight="1" x14ac:dyDescent="0.25">
      <c r="A23" s="15"/>
      <c r="B23" s="54" t="s">
        <v>12</v>
      </c>
      <c r="C23" s="55"/>
      <c r="D23" s="15"/>
      <c r="E23" s="15"/>
    </row>
    <row r="24" spans="1:5" s="19" customFormat="1" x14ac:dyDescent="0.25">
      <c r="A24" s="15"/>
      <c r="B24" s="27" t="s">
        <v>60</v>
      </c>
      <c r="C24" s="17" t="s">
        <v>5</v>
      </c>
      <c r="D24" s="18">
        <f>ROUND(0.445*D18,2)</f>
        <v>10.039999999999999</v>
      </c>
      <c r="E24" s="18">
        <f>ROUND(0.445*E18,2)</f>
        <v>11.47</v>
      </c>
    </row>
    <row r="25" spans="1:5" s="19" customFormat="1" ht="68.25" customHeight="1" x14ac:dyDescent="0.25">
      <c r="A25" s="15"/>
      <c r="B25" s="54" t="s">
        <v>14</v>
      </c>
      <c r="C25" s="55"/>
      <c r="D25" s="15"/>
      <c r="E25" s="15"/>
    </row>
    <row r="26" spans="1:5" ht="17.25" customHeight="1" x14ac:dyDescent="0.25">
      <c r="A26" s="1"/>
      <c r="B26" s="16" t="s">
        <v>25</v>
      </c>
      <c r="C26" s="46" t="s">
        <v>5</v>
      </c>
      <c r="D26" s="4">
        <f>D18+D20+D22+D24</f>
        <v>40.769999999999996</v>
      </c>
      <c r="E26" s="4">
        <f>E18+E20+E22+E24</f>
        <v>46.569999999999993</v>
      </c>
    </row>
    <row r="27" spans="1:5" ht="54.75" customHeight="1" x14ac:dyDescent="0.25">
      <c r="A27" s="1"/>
      <c r="B27" s="5" t="s">
        <v>40</v>
      </c>
      <c r="C27" s="1"/>
      <c r="D27" s="6">
        <f>ROUND(D26,0)</f>
        <v>41</v>
      </c>
      <c r="E27" s="46">
        <v>41</v>
      </c>
    </row>
    <row r="28" spans="1:5" ht="64.5" customHeight="1" x14ac:dyDescent="0.25">
      <c r="A28" s="1"/>
      <c r="B28" s="3" t="s">
        <v>43</v>
      </c>
      <c r="C28" s="1"/>
      <c r="D28" s="1"/>
      <c r="E28" s="46">
        <f>ROUND(E26/E27,3)</f>
        <v>1.1359999999999999</v>
      </c>
    </row>
    <row r="29" spans="1:5" ht="71.25" customHeight="1" x14ac:dyDescent="0.25">
      <c r="A29" s="1"/>
      <c r="B29" s="3" t="s">
        <v>41</v>
      </c>
      <c r="C29" s="1"/>
      <c r="D29" s="17">
        <v>1</v>
      </c>
      <c r="E29" s="17">
        <v>1</v>
      </c>
    </row>
    <row r="30" spans="1:5" ht="63" customHeight="1" x14ac:dyDescent="0.25">
      <c r="A30" s="1"/>
      <c r="B30" s="3" t="s">
        <v>42</v>
      </c>
      <c r="C30" s="1"/>
      <c r="D30" s="17">
        <v>42</v>
      </c>
      <c r="E30" s="17">
        <v>42</v>
      </c>
    </row>
    <row r="31" spans="1:5" ht="46.5" customHeight="1" x14ac:dyDescent="0.25">
      <c r="A31" s="1"/>
      <c r="B31" s="3" t="s">
        <v>45</v>
      </c>
      <c r="C31" s="1"/>
      <c r="D31" s="17">
        <v>42</v>
      </c>
      <c r="E31" s="17">
        <v>48</v>
      </c>
    </row>
  </sheetData>
  <mergeCells count="10">
    <mergeCell ref="B19:C19"/>
    <mergeCell ref="B21:C21"/>
    <mergeCell ref="B23:C23"/>
    <mergeCell ref="B25:C25"/>
    <mergeCell ref="A2:E2"/>
    <mergeCell ref="A3:A4"/>
    <mergeCell ref="B3:B4"/>
    <mergeCell ref="C3:C4"/>
    <mergeCell ref="D3:E3"/>
    <mergeCell ref="B5:C5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72" zoomScaleNormal="90" zoomScaleSheetLayoutView="72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A2" sqref="A2:E2"/>
    </sheetView>
  </sheetViews>
  <sheetFormatPr defaultRowHeight="15" x14ac:dyDescent="0.25"/>
  <cols>
    <col min="1" max="1" width="7.140625" style="19" customWidth="1"/>
    <col min="2" max="2" width="48.7109375" style="19" customWidth="1"/>
    <col min="3" max="3" width="23.42578125" style="19" customWidth="1"/>
    <col min="4" max="4" width="25.5703125" style="19" customWidth="1"/>
    <col min="5" max="5" width="29.5703125" style="19" customWidth="1"/>
    <col min="6" max="16384" width="9.140625" style="19"/>
  </cols>
  <sheetData>
    <row r="1" spans="1:5" x14ac:dyDescent="0.25">
      <c r="E1" s="69" t="s">
        <v>66</v>
      </c>
    </row>
    <row r="2" spans="1:5" ht="77.25" customHeight="1" x14ac:dyDescent="0.25">
      <c r="A2" s="64" t="s">
        <v>53</v>
      </c>
      <c r="B2" s="64"/>
      <c r="C2" s="64"/>
      <c r="D2" s="64"/>
      <c r="E2" s="64"/>
    </row>
    <row r="3" spans="1:5" ht="15" customHeight="1" x14ac:dyDescent="0.25">
      <c r="A3" s="65" t="s">
        <v>1</v>
      </c>
      <c r="B3" s="67" t="s">
        <v>2</v>
      </c>
      <c r="C3" s="67" t="s">
        <v>3</v>
      </c>
      <c r="D3" s="70" t="s">
        <v>6</v>
      </c>
      <c r="E3" s="70"/>
    </row>
    <row r="4" spans="1:5" x14ac:dyDescent="0.25">
      <c r="A4" s="66"/>
      <c r="B4" s="67"/>
      <c r="C4" s="67"/>
      <c r="D4" s="52" t="s">
        <v>19</v>
      </c>
      <c r="E4" s="52" t="s">
        <v>20</v>
      </c>
    </row>
    <row r="5" spans="1:5" ht="37.5" customHeight="1" x14ac:dyDescent="0.25">
      <c r="A5" s="51"/>
      <c r="B5" s="60" t="s">
        <v>23</v>
      </c>
      <c r="C5" s="61"/>
      <c r="D5" s="52"/>
      <c r="E5" s="52"/>
    </row>
    <row r="6" spans="1:5" ht="33" customHeight="1" x14ac:dyDescent="0.25">
      <c r="A6" s="51"/>
      <c r="B6" s="21" t="s">
        <v>37</v>
      </c>
      <c r="C6" s="22" t="s">
        <v>24</v>
      </c>
      <c r="D6" s="24">
        <v>206</v>
      </c>
      <c r="E6" s="24">
        <v>206</v>
      </c>
    </row>
    <row r="7" spans="1:5" ht="30.75" customHeight="1" x14ac:dyDescent="0.25">
      <c r="A7" s="51">
        <v>1</v>
      </c>
      <c r="B7" s="27" t="s">
        <v>18</v>
      </c>
      <c r="C7" s="17" t="s">
        <v>5</v>
      </c>
      <c r="D7" s="39">
        <v>8567</v>
      </c>
      <c r="E7" s="39">
        <v>8567</v>
      </c>
    </row>
    <row r="8" spans="1:5" ht="30" x14ac:dyDescent="0.25">
      <c r="A8" s="17">
        <v>2</v>
      </c>
      <c r="B8" s="27" t="s">
        <v>47</v>
      </c>
      <c r="C8" s="17" t="s">
        <v>5</v>
      </c>
      <c r="D8" s="18">
        <f>ROUND(D7*0.3,2)</f>
        <v>2570.1</v>
      </c>
      <c r="E8" s="18">
        <f t="shared" ref="E8" si="0">ROUND(E7*0.3,2)</f>
        <v>2570.1</v>
      </c>
    </row>
    <row r="9" spans="1:5" ht="54.75" customHeight="1" x14ac:dyDescent="0.25">
      <c r="A9" s="51">
        <v>3</v>
      </c>
      <c r="B9" s="27" t="s">
        <v>48</v>
      </c>
      <c r="C9" s="17" t="s">
        <v>5</v>
      </c>
      <c r="D9" s="18">
        <f>ROUND((D7+D8)*0.3,2)</f>
        <v>3341.13</v>
      </c>
      <c r="E9" s="18">
        <f t="shared" ref="E9" si="1">ROUND((E7+E8)*0.3,2)</f>
        <v>3341.13</v>
      </c>
    </row>
    <row r="10" spans="1:5" ht="30" x14ac:dyDescent="0.25">
      <c r="A10" s="17">
        <v>4</v>
      </c>
      <c r="B10" s="27" t="s">
        <v>49</v>
      </c>
      <c r="C10" s="17" t="s">
        <v>5</v>
      </c>
      <c r="D10" s="18"/>
      <c r="E10" s="18">
        <f>ROUND(E7*0.25,2)</f>
        <v>2141.75</v>
      </c>
    </row>
    <row r="11" spans="1:5" ht="63.75" customHeight="1" x14ac:dyDescent="0.25">
      <c r="A11" s="30">
        <v>5</v>
      </c>
      <c r="B11" s="27" t="s">
        <v>63</v>
      </c>
      <c r="C11" s="17" t="s">
        <v>5</v>
      </c>
      <c r="D11" s="18">
        <v>0</v>
      </c>
      <c r="E11" s="18">
        <v>0</v>
      </c>
    </row>
    <row r="12" spans="1:5" ht="52.5" customHeight="1" x14ac:dyDescent="0.25">
      <c r="A12" s="51">
        <v>6</v>
      </c>
      <c r="B12" s="27" t="s">
        <v>7</v>
      </c>
      <c r="C12" s="17" t="s">
        <v>5</v>
      </c>
      <c r="D12" s="18">
        <f>ROUND((D7+D8)*0.05,2)</f>
        <v>556.86</v>
      </c>
      <c r="E12" s="18">
        <f>ROUND((E7+E8)*0.05,2)</f>
        <v>556.86</v>
      </c>
    </row>
    <row r="13" spans="1:5" ht="18" customHeight="1" x14ac:dyDescent="0.25">
      <c r="A13" s="51">
        <v>7</v>
      </c>
      <c r="B13" s="15" t="s">
        <v>8</v>
      </c>
      <c r="C13" s="17" t="s">
        <v>5</v>
      </c>
      <c r="D13" s="18">
        <f>ROUND((D7+D8+D9+D10+D11+D12)*0.05,2)</f>
        <v>751.75</v>
      </c>
      <c r="E13" s="18">
        <f>ROUND((E7+E8+E9+E10+E11+E12)*0.05,2)</f>
        <v>858.84</v>
      </c>
    </row>
    <row r="14" spans="1:5" ht="18" customHeight="1" x14ac:dyDescent="0.25">
      <c r="A14" s="17">
        <v>8</v>
      </c>
      <c r="B14" s="15" t="s">
        <v>9</v>
      </c>
      <c r="C14" s="17" t="s">
        <v>5</v>
      </c>
      <c r="D14" s="17">
        <f>ROUND((D7+D8+D9+D10+D11+D12)*0.01,2)</f>
        <v>150.35</v>
      </c>
      <c r="E14" s="17">
        <f>ROUND((E7+E8+E9+E10+E11+E12)*0.01,2)</f>
        <v>171.77</v>
      </c>
    </row>
    <row r="15" spans="1:5" ht="46.5" customHeight="1" x14ac:dyDescent="0.25">
      <c r="A15" s="51">
        <v>9</v>
      </c>
      <c r="B15" s="27" t="s">
        <v>10</v>
      </c>
      <c r="C15" s="17" t="s">
        <v>5</v>
      </c>
      <c r="D15" s="11">
        <f>ROUND((D7+D8+D9+D10+D11+D12+D13+D14)*0.302,2)</f>
        <v>4813.03</v>
      </c>
      <c r="E15" s="11">
        <f>ROUND((E7+E8+E9+E10+E11+E12+E13+E14)*0.302,2)</f>
        <v>5498.65</v>
      </c>
    </row>
    <row r="16" spans="1:5" ht="30" x14ac:dyDescent="0.25">
      <c r="A16" s="17"/>
      <c r="B16" s="27" t="s">
        <v>22</v>
      </c>
      <c r="C16" s="17"/>
      <c r="D16" s="18"/>
      <c r="E16" s="18"/>
    </row>
    <row r="17" spans="1:5" ht="21" customHeight="1" x14ac:dyDescent="0.25">
      <c r="A17" s="17"/>
      <c r="B17" s="16" t="s">
        <v>51</v>
      </c>
      <c r="C17" s="17" t="s">
        <v>5</v>
      </c>
      <c r="D17" s="18">
        <f>ROUND((D7+D8+D9+D10+D11+D12+D13+D14+D15),2)</f>
        <v>20750.22</v>
      </c>
      <c r="E17" s="18">
        <f>ROUND((E7+E8+E9+E10+E11+E12+E13+E14+E15),2)</f>
        <v>23706.1</v>
      </c>
    </row>
    <row r="18" spans="1:5" x14ac:dyDescent="0.25">
      <c r="A18" s="15"/>
      <c r="B18" s="16" t="s">
        <v>25</v>
      </c>
      <c r="C18" s="17" t="s">
        <v>5</v>
      </c>
      <c r="D18" s="18">
        <f>ROUND(D17/D6/4.3,2)</f>
        <v>23.43</v>
      </c>
      <c r="E18" s="18">
        <f>ROUND(E17/E6/4.3,2)</f>
        <v>26.76</v>
      </c>
    </row>
    <row r="19" spans="1:5" ht="24" customHeight="1" x14ac:dyDescent="0.25">
      <c r="A19" s="15"/>
      <c r="B19" s="62" t="s">
        <v>11</v>
      </c>
      <c r="C19" s="63"/>
      <c r="D19" s="15"/>
      <c r="E19" s="15"/>
    </row>
    <row r="20" spans="1:5" ht="40.5" customHeight="1" x14ac:dyDescent="0.25">
      <c r="A20" s="15"/>
      <c r="B20" s="27" t="s">
        <v>59</v>
      </c>
      <c r="C20" s="17" t="s">
        <v>5</v>
      </c>
      <c r="D20" s="18">
        <f>ROUND(D18*0.191,2)</f>
        <v>4.4800000000000004</v>
      </c>
      <c r="E20" s="18">
        <f>ROUND(E18*0.191,2)</f>
        <v>5.1100000000000003</v>
      </c>
    </row>
    <row r="21" spans="1:5" ht="66" customHeight="1" x14ac:dyDescent="0.25">
      <c r="A21" s="15"/>
      <c r="B21" s="54" t="s">
        <v>13</v>
      </c>
      <c r="C21" s="55"/>
      <c r="D21" s="18"/>
      <c r="E21" s="18"/>
    </row>
    <row r="22" spans="1:5" ht="45" customHeight="1" x14ac:dyDescent="0.25">
      <c r="A22" s="15"/>
      <c r="B22" s="27" t="s">
        <v>61</v>
      </c>
      <c r="C22" s="17" t="s">
        <v>5</v>
      </c>
      <c r="D22" s="18">
        <f>ROUND(0.171*D18,2)</f>
        <v>4.01</v>
      </c>
      <c r="E22" s="18">
        <f>ROUND(0.171*E18,2)</f>
        <v>4.58</v>
      </c>
    </row>
    <row r="23" spans="1:5" ht="66.75" customHeight="1" x14ac:dyDescent="0.25">
      <c r="A23" s="15"/>
      <c r="B23" s="54" t="s">
        <v>12</v>
      </c>
      <c r="C23" s="55"/>
      <c r="D23" s="15"/>
      <c r="E23" s="15"/>
    </row>
    <row r="24" spans="1:5" x14ac:dyDescent="0.25">
      <c r="A24" s="15"/>
      <c r="B24" s="27" t="s">
        <v>60</v>
      </c>
      <c r="C24" s="17" t="s">
        <v>5</v>
      </c>
      <c r="D24" s="18">
        <f>ROUND(0.445*D18,2)</f>
        <v>10.43</v>
      </c>
      <c r="E24" s="18">
        <f>ROUND(0.445*E18,2)</f>
        <v>11.91</v>
      </c>
    </row>
    <row r="25" spans="1:5" ht="68.25" customHeight="1" x14ac:dyDescent="0.25">
      <c r="A25" s="15"/>
      <c r="B25" s="54" t="s">
        <v>14</v>
      </c>
      <c r="C25" s="55"/>
      <c r="D25" s="15"/>
      <c r="E25" s="15"/>
    </row>
    <row r="26" spans="1:5" ht="17.25" customHeight="1" x14ac:dyDescent="0.25">
      <c r="A26" s="15"/>
      <c r="B26" s="16" t="s">
        <v>25</v>
      </c>
      <c r="C26" s="17" t="s">
        <v>5</v>
      </c>
      <c r="D26" s="18">
        <f>D18+D20+D22+D24</f>
        <v>42.35</v>
      </c>
      <c r="E26" s="18">
        <f>E18+E20+E22+E24</f>
        <v>48.36</v>
      </c>
    </row>
    <row r="27" spans="1:5" ht="1.5" customHeight="1" x14ac:dyDescent="0.25">
      <c r="A27" s="15"/>
      <c r="B27" s="31"/>
      <c r="C27" s="32"/>
      <c r="D27" s="33"/>
      <c r="E27" s="33"/>
    </row>
    <row r="28" spans="1:5" ht="15.75" hidden="1" x14ac:dyDescent="0.25">
      <c r="A28" s="15"/>
      <c r="B28" s="34" t="s">
        <v>35</v>
      </c>
      <c r="C28" s="35"/>
      <c r="D28" s="36"/>
      <c r="E28" s="36"/>
    </row>
    <row r="29" spans="1:5" ht="15.75" hidden="1" x14ac:dyDescent="0.25">
      <c r="A29" s="15"/>
      <c r="B29" s="37" t="s">
        <v>16</v>
      </c>
      <c r="C29" s="38" t="s">
        <v>15</v>
      </c>
      <c r="D29" s="18">
        <f>D26</f>
        <v>42.35</v>
      </c>
      <c r="E29" s="18">
        <f>E26</f>
        <v>48.36</v>
      </c>
    </row>
    <row r="30" spans="1:5" ht="15.75" hidden="1" x14ac:dyDescent="0.25">
      <c r="A30" s="15"/>
      <c r="B30" s="37" t="s">
        <v>17</v>
      </c>
      <c r="C30" s="38" t="s">
        <v>15</v>
      </c>
      <c r="D30" s="18">
        <v>0.67</v>
      </c>
      <c r="E30" s="18">
        <v>0.67</v>
      </c>
    </row>
    <row r="31" spans="1:5" ht="15.75" hidden="1" x14ac:dyDescent="0.25">
      <c r="A31" s="15"/>
      <c r="B31" s="37" t="s">
        <v>0</v>
      </c>
      <c r="C31" s="38" t="s">
        <v>15</v>
      </c>
      <c r="D31" s="18">
        <f>SUM(D29:D30)</f>
        <v>43.02</v>
      </c>
      <c r="E31" s="18">
        <f>SUM(E29:E30)</f>
        <v>49.03</v>
      </c>
    </row>
    <row r="32" spans="1:5" ht="15.75" hidden="1" x14ac:dyDescent="0.25">
      <c r="A32" s="15"/>
      <c r="B32" s="37" t="s">
        <v>38</v>
      </c>
      <c r="C32" s="38"/>
      <c r="D32" s="39">
        <f>ROUND(D31,0)</f>
        <v>43</v>
      </c>
      <c r="E32" s="39">
        <f>ROUND(E31,0)</f>
        <v>49</v>
      </c>
    </row>
    <row r="33" spans="1:5" ht="54.75" customHeight="1" x14ac:dyDescent="0.25">
      <c r="A33" s="15"/>
      <c r="B33" s="41" t="s">
        <v>40</v>
      </c>
      <c r="C33" s="15"/>
      <c r="D33" s="39">
        <v>43</v>
      </c>
      <c r="E33" s="17">
        <v>43</v>
      </c>
    </row>
    <row r="34" spans="1:5" ht="64.5" customHeight="1" x14ac:dyDescent="0.25">
      <c r="A34" s="15"/>
      <c r="B34" s="27" t="s">
        <v>43</v>
      </c>
      <c r="C34" s="15"/>
      <c r="D34" s="15"/>
      <c r="E34" s="17">
        <f>ROUND(E26/E33,3)</f>
        <v>1.125</v>
      </c>
    </row>
    <row r="35" spans="1:5" ht="71.25" customHeight="1" x14ac:dyDescent="0.25">
      <c r="A35" s="15"/>
      <c r="B35" s="27" t="s">
        <v>41</v>
      </c>
      <c r="C35" s="15"/>
      <c r="D35" s="17">
        <v>1</v>
      </c>
      <c r="E35" s="17">
        <v>1</v>
      </c>
    </row>
    <row r="36" spans="1:5" ht="63" customHeight="1" x14ac:dyDescent="0.25">
      <c r="A36" s="15"/>
      <c r="B36" s="27" t="s">
        <v>42</v>
      </c>
      <c r="C36" s="15"/>
      <c r="D36" s="17">
        <v>44</v>
      </c>
      <c r="E36" s="17">
        <v>44</v>
      </c>
    </row>
    <row r="37" spans="1:5" ht="46.5" customHeight="1" x14ac:dyDescent="0.25">
      <c r="A37" s="15"/>
      <c r="B37" s="27" t="s">
        <v>45</v>
      </c>
      <c r="C37" s="15"/>
      <c r="D37" s="17">
        <f>D36</f>
        <v>44</v>
      </c>
      <c r="E37" s="17">
        <v>50</v>
      </c>
    </row>
  </sheetData>
  <mergeCells count="10">
    <mergeCell ref="B19:C19"/>
    <mergeCell ref="B21:C21"/>
    <mergeCell ref="B23:C23"/>
    <mergeCell ref="B25:C25"/>
    <mergeCell ref="A2:E2"/>
    <mergeCell ref="A3:A4"/>
    <mergeCell ref="B3:B4"/>
    <mergeCell ref="C3:C4"/>
    <mergeCell ref="D3:E3"/>
    <mergeCell ref="B5:C5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="72" zoomScaleNormal="90" zoomScaleSheetLayoutView="72" workbookViewId="0">
      <pane xSplit="3" ySplit="4" topLeftCell="D10" activePane="bottomRight" state="frozen"/>
      <selection pane="topRight" activeCell="D1" sqref="D1"/>
      <selection pane="bottomLeft" activeCell="A5" sqref="A5"/>
      <selection pane="bottomRight" activeCell="A2" sqref="A2:D2"/>
    </sheetView>
  </sheetViews>
  <sheetFormatPr defaultRowHeight="15" x14ac:dyDescent="0.25"/>
  <cols>
    <col min="1" max="1" width="7.140625" style="19" customWidth="1"/>
    <col min="2" max="2" width="39.85546875" style="19" customWidth="1"/>
    <col min="3" max="3" width="23.42578125" style="19" customWidth="1"/>
    <col min="4" max="4" width="46" style="19" customWidth="1"/>
    <col min="5" max="5" width="13" style="19" customWidth="1"/>
    <col min="6" max="16384" width="9.140625" style="19"/>
  </cols>
  <sheetData>
    <row r="1" spans="1:5" ht="15" customHeight="1" x14ac:dyDescent="0.25">
      <c r="D1" s="69" t="s">
        <v>44</v>
      </c>
    </row>
    <row r="2" spans="1:5" ht="66.75" customHeight="1" x14ac:dyDescent="0.25">
      <c r="A2" s="64" t="s">
        <v>54</v>
      </c>
      <c r="B2" s="64"/>
      <c r="C2" s="64"/>
      <c r="D2" s="64"/>
      <c r="E2" s="43"/>
    </row>
    <row r="3" spans="1:5" ht="15" customHeight="1" x14ac:dyDescent="0.25">
      <c r="A3" s="65" t="s">
        <v>1</v>
      </c>
      <c r="B3" s="67" t="s">
        <v>2</v>
      </c>
      <c r="C3" s="68" t="s">
        <v>3</v>
      </c>
      <c r="D3" s="17" t="s">
        <v>6</v>
      </c>
    </row>
    <row r="4" spans="1:5" x14ac:dyDescent="0.25">
      <c r="A4" s="66"/>
      <c r="B4" s="67"/>
      <c r="C4" s="68"/>
      <c r="D4" s="28" t="s">
        <v>19</v>
      </c>
    </row>
    <row r="5" spans="1:5" ht="37.5" customHeight="1" x14ac:dyDescent="0.25">
      <c r="A5" s="20"/>
      <c r="B5" s="60" t="s">
        <v>26</v>
      </c>
      <c r="C5" s="61"/>
      <c r="D5" s="28"/>
    </row>
    <row r="6" spans="1:5" ht="25.5" customHeight="1" x14ac:dyDescent="0.25">
      <c r="A6" s="20">
        <v>1</v>
      </c>
      <c r="B6" s="21" t="s">
        <v>28</v>
      </c>
      <c r="C6" s="22" t="s">
        <v>4</v>
      </c>
      <c r="D6" s="23">
        <v>2</v>
      </c>
    </row>
    <row r="7" spans="1:5" ht="36" customHeight="1" x14ac:dyDescent="0.25">
      <c r="A7" s="17">
        <v>2</v>
      </c>
      <c r="B7" s="27" t="s">
        <v>27</v>
      </c>
      <c r="C7" s="17" t="s">
        <v>4</v>
      </c>
      <c r="D7" s="17">
        <v>1</v>
      </c>
    </row>
    <row r="8" spans="1:5" ht="48" customHeight="1" x14ac:dyDescent="0.25">
      <c r="A8" s="20">
        <v>3</v>
      </c>
      <c r="B8" s="27" t="s">
        <v>21</v>
      </c>
      <c r="C8" s="17" t="s">
        <v>5</v>
      </c>
      <c r="D8" s="39">
        <v>7919</v>
      </c>
    </row>
    <row r="9" spans="1:5" ht="45" x14ac:dyDescent="0.25">
      <c r="A9" s="17">
        <v>4</v>
      </c>
      <c r="B9" s="3" t="s">
        <v>47</v>
      </c>
      <c r="C9" s="17" t="s">
        <v>5</v>
      </c>
      <c r="D9" s="18">
        <f>ROUND(D8*0.3,2)</f>
        <v>2375.6999999999998</v>
      </c>
    </row>
    <row r="10" spans="1:5" ht="48" customHeight="1" x14ac:dyDescent="0.25">
      <c r="A10" s="20">
        <v>5</v>
      </c>
      <c r="B10" s="3" t="s">
        <v>48</v>
      </c>
      <c r="C10" s="17" t="s">
        <v>5</v>
      </c>
      <c r="D10" s="18">
        <f>ROUND((D8+D9)*0.3,2)</f>
        <v>3088.41</v>
      </c>
    </row>
    <row r="11" spans="1:5" ht="62.25" customHeight="1" x14ac:dyDescent="0.25">
      <c r="A11" s="30">
        <v>6</v>
      </c>
      <c r="B11" s="3" t="s">
        <v>50</v>
      </c>
      <c r="C11" s="17" t="s">
        <v>5</v>
      </c>
      <c r="D11" s="18">
        <f>ROUND(D8*0.089,2)</f>
        <v>704.79</v>
      </c>
    </row>
    <row r="12" spans="1:5" ht="52.5" customHeight="1" x14ac:dyDescent="0.25">
      <c r="A12" s="20">
        <v>7</v>
      </c>
      <c r="B12" s="27" t="s">
        <v>7</v>
      </c>
      <c r="C12" s="17" t="s">
        <v>5</v>
      </c>
      <c r="D12" s="18">
        <f>ROUND((D8+D9)*0.05,2)</f>
        <v>514.74</v>
      </c>
    </row>
    <row r="13" spans="1:5" ht="18" customHeight="1" x14ac:dyDescent="0.25">
      <c r="A13" s="20">
        <v>8</v>
      </c>
      <c r="B13" s="15" t="s">
        <v>8</v>
      </c>
      <c r="C13" s="17" t="s">
        <v>5</v>
      </c>
      <c r="D13" s="18">
        <f>ROUND((D8+D9+D10+D11+D12)*0.05,2)</f>
        <v>730.13</v>
      </c>
    </row>
    <row r="14" spans="1:5" ht="18" customHeight="1" x14ac:dyDescent="0.25">
      <c r="A14" s="17">
        <v>9</v>
      </c>
      <c r="B14" s="15" t="s">
        <v>9</v>
      </c>
      <c r="C14" s="17" t="s">
        <v>5</v>
      </c>
      <c r="D14" s="17">
        <f>ROUND((D8+D9+D10+D11+D12)*0.01,2)</f>
        <v>146.03</v>
      </c>
    </row>
    <row r="15" spans="1:5" ht="53.25" customHeight="1" x14ac:dyDescent="0.25">
      <c r="A15" s="20">
        <v>10</v>
      </c>
      <c r="B15" s="27" t="s">
        <v>10</v>
      </c>
      <c r="C15" s="17" t="s">
        <v>5</v>
      </c>
      <c r="D15" s="11">
        <f>ROUND((D8+D9+D10+D11+D12+D13+D14)*0.302,2)</f>
        <v>4674.6000000000004</v>
      </c>
    </row>
    <row r="16" spans="1:5" ht="30" x14ac:dyDescent="0.25">
      <c r="A16" s="17"/>
      <c r="B16" s="27" t="s">
        <v>30</v>
      </c>
      <c r="C16" s="17" t="s">
        <v>5</v>
      </c>
      <c r="D16" s="18">
        <f>ROUND((D8+D9+D10+D11+D12+D13+D14+D15)*D6*12,2)</f>
        <v>483681.6</v>
      </c>
    </row>
    <row r="17" spans="1:4" ht="39.75" customHeight="1" x14ac:dyDescent="0.25">
      <c r="A17" s="20"/>
      <c r="B17" s="60" t="s">
        <v>29</v>
      </c>
      <c r="C17" s="61"/>
      <c r="D17" s="29"/>
    </row>
    <row r="18" spans="1:4" ht="15.75" x14ac:dyDescent="0.25">
      <c r="A18" s="20">
        <v>1</v>
      </c>
      <c r="B18" s="21" t="s">
        <v>28</v>
      </c>
      <c r="C18" s="22" t="s">
        <v>4</v>
      </c>
      <c r="D18" s="23">
        <v>1</v>
      </c>
    </row>
    <row r="19" spans="1:4" x14ac:dyDescent="0.25">
      <c r="A19" s="17">
        <v>2</v>
      </c>
      <c r="B19" s="27" t="s">
        <v>27</v>
      </c>
      <c r="C19" s="17" t="s">
        <v>4</v>
      </c>
      <c r="D19" s="17">
        <v>1</v>
      </c>
    </row>
    <row r="20" spans="1:4" ht="53.25" customHeight="1" x14ac:dyDescent="0.25">
      <c r="A20" s="20">
        <v>3</v>
      </c>
      <c r="B20" s="27" t="s">
        <v>21</v>
      </c>
      <c r="C20" s="17" t="s">
        <v>5</v>
      </c>
      <c r="D20" s="39">
        <v>8121</v>
      </c>
    </row>
    <row r="21" spans="1:4" ht="45" x14ac:dyDescent="0.25">
      <c r="A21" s="20">
        <v>4</v>
      </c>
      <c r="B21" s="3" t="s">
        <v>55</v>
      </c>
      <c r="C21" s="17" t="s">
        <v>5</v>
      </c>
      <c r="D21" s="18">
        <f>ROUND((D20)*0.3,2)</f>
        <v>2436.3000000000002</v>
      </c>
    </row>
    <row r="22" spans="1:4" ht="30" x14ac:dyDescent="0.25">
      <c r="A22" s="20">
        <v>5</v>
      </c>
      <c r="B22" s="27" t="s">
        <v>7</v>
      </c>
      <c r="C22" s="17" t="s">
        <v>5</v>
      </c>
      <c r="D22" s="18">
        <f>ROUND((D20)*0.05,2)</f>
        <v>406.05</v>
      </c>
    </row>
    <row r="23" spans="1:4" x14ac:dyDescent="0.25">
      <c r="A23" s="20">
        <v>6</v>
      </c>
      <c r="B23" s="15" t="s">
        <v>8</v>
      </c>
      <c r="C23" s="17" t="s">
        <v>5</v>
      </c>
      <c r="D23" s="18">
        <f>ROUND((D20+D21+D22)*0.05,2)</f>
        <v>548.16999999999996</v>
      </c>
    </row>
    <row r="24" spans="1:4" x14ac:dyDescent="0.25">
      <c r="A24" s="17">
        <v>7</v>
      </c>
      <c r="B24" s="15" t="s">
        <v>9</v>
      </c>
      <c r="C24" s="17" t="s">
        <v>5</v>
      </c>
      <c r="D24" s="17">
        <f>ROUND((D20+D21+D22)*0.01,2)</f>
        <v>109.63</v>
      </c>
    </row>
    <row r="25" spans="1:4" ht="30" x14ac:dyDescent="0.25">
      <c r="A25" s="20">
        <v>8</v>
      </c>
      <c r="B25" s="27" t="s">
        <v>10</v>
      </c>
      <c r="C25" s="17" t="s">
        <v>5</v>
      </c>
      <c r="D25" s="11">
        <f>ROUND((D20+D21+D22+D23+D24)*0.302,2)</f>
        <v>3509.59</v>
      </c>
    </row>
    <row r="26" spans="1:4" ht="30" x14ac:dyDescent="0.25">
      <c r="A26" s="17"/>
      <c r="B26" s="27" t="s">
        <v>31</v>
      </c>
      <c r="C26" s="17" t="s">
        <v>5</v>
      </c>
      <c r="D26" s="18">
        <f>ROUND((D20+D21+D22+D23+D24+D25)*12,2)</f>
        <v>181568.88</v>
      </c>
    </row>
    <row r="27" spans="1:4" x14ac:dyDescent="0.25">
      <c r="A27" s="17"/>
      <c r="B27" s="27" t="s">
        <v>33</v>
      </c>
      <c r="C27" s="17" t="s">
        <v>5</v>
      </c>
      <c r="D27" s="18">
        <v>136800</v>
      </c>
    </row>
    <row r="28" spans="1:4" ht="45" x14ac:dyDescent="0.25">
      <c r="A28" s="15"/>
      <c r="B28" s="16" t="s">
        <v>32</v>
      </c>
      <c r="C28" s="17" t="s">
        <v>5</v>
      </c>
      <c r="D28" s="18">
        <f>D16+D26+D27</f>
        <v>802050.48</v>
      </c>
    </row>
    <row r="29" spans="1:4" ht="24" customHeight="1" x14ac:dyDescent="0.25">
      <c r="A29" s="15"/>
      <c r="B29" s="62" t="s">
        <v>11</v>
      </c>
      <c r="C29" s="63"/>
      <c r="D29" s="15"/>
    </row>
    <row r="30" spans="1:4" ht="51" customHeight="1" x14ac:dyDescent="0.25">
      <c r="A30" s="15"/>
      <c r="B30" s="27" t="s">
        <v>56</v>
      </c>
      <c r="C30" s="17" t="s">
        <v>5</v>
      </c>
      <c r="D30" s="18">
        <f>ROUND(D28*0.032,2)</f>
        <v>25665.62</v>
      </c>
    </row>
    <row r="31" spans="1:4" ht="68.25" customHeight="1" x14ac:dyDescent="0.25">
      <c r="A31" s="15"/>
      <c r="B31" s="54" t="s">
        <v>14</v>
      </c>
      <c r="C31" s="55"/>
      <c r="D31" s="15"/>
    </row>
    <row r="32" spans="1:4" ht="17.25" customHeight="1" x14ac:dyDescent="0.25">
      <c r="A32" s="15"/>
      <c r="B32" s="16"/>
      <c r="C32" s="17" t="s">
        <v>5</v>
      </c>
      <c r="D32" s="18">
        <f>D28+D30</f>
        <v>827716.1</v>
      </c>
    </row>
    <row r="33" spans="1:5" ht="17.25" customHeight="1" x14ac:dyDescent="0.25">
      <c r="A33" s="15"/>
      <c r="B33" s="31"/>
      <c r="C33" s="32"/>
      <c r="D33" s="33"/>
    </row>
    <row r="34" spans="1:5" ht="1.5" customHeight="1" x14ac:dyDescent="0.25">
      <c r="A34" s="15"/>
      <c r="B34" s="34" t="s">
        <v>34</v>
      </c>
      <c r="C34" s="35"/>
      <c r="D34" s="36"/>
    </row>
    <row r="35" spans="1:5" ht="15.75" hidden="1" x14ac:dyDescent="0.25">
      <c r="A35" s="15"/>
      <c r="B35" s="37" t="s">
        <v>16</v>
      </c>
      <c r="C35" s="38" t="s">
        <v>15</v>
      </c>
      <c r="D35" s="39">
        <f>ROUND(D32/40,0)</f>
        <v>20693</v>
      </c>
    </row>
    <row r="36" spans="1:5" ht="15.75" hidden="1" x14ac:dyDescent="0.25">
      <c r="A36" s="15"/>
      <c r="B36" s="37" t="s">
        <v>17</v>
      </c>
      <c r="C36" s="38" t="s">
        <v>15</v>
      </c>
      <c r="D36" s="39">
        <v>1000</v>
      </c>
    </row>
    <row r="37" spans="1:5" ht="15.75" hidden="1" x14ac:dyDescent="0.25">
      <c r="A37" s="15"/>
      <c r="B37" s="37" t="s">
        <v>0</v>
      </c>
      <c r="C37" s="38" t="s">
        <v>15</v>
      </c>
      <c r="D37" s="39">
        <f>D35+D36</f>
        <v>21693</v>
      </c>
    </row>
    <row r="38" spans="1:5" ht="15.75" hidden="1" x14ac:dyDescent="0.25">
      <c r="A38" s="15"/>
      <c r="B38" s="37" t="s">
        <v>36</v>
      </c>
      <c r="C38" s="38" t="s">
        <v>15</v>
      </c>
      <c r="D38" s="40">
        <v>7500</v>
      </c>
    </row>
    <row r="39" spans="1:5" ht="72.75" customHeight="1" x14ac:dyDescent="0.25">
      <c r="A39" s="15"/>
      <c r="B39" s="41" t="s">
        <v>40</v>
      </c>
      <c r="C39" s="31"/>
      <c r="D39" s="39">
        <f>ROUND(D32/40,0)</f>
        <v>20693</v>
      </c>
      <c r="E39" s="42"/>
    </row>
    <row r="40" spans="1:5" ht="71.25" customHeight="1" x14ac:dyDescent="0.25">
      <c r="A40" s="15"/>
      <c r="B40" s="27" t="s">
        <v>41</v>
      </c>
      <c r="C40" s="31"/>
      <c r="D40" s="49">
        <v>230</v>
      </c>
      <c r="E40" s="42"/>
    </row>
    <row r="41" spans="1:5" ht="63" customHeight="1" x14ac:dyDescent="0.25">
      <c r="A41" s="15"/>
      <c r="B41" s="27" t="s">
        <v>42</v>
      </c>
      <c r="C41" s="31"/>
      <c r="D41" s="50">
        <f>D39+D40</f>
        <v>20923</v>
      </c>
      <c r="E41" s="42"/>
    </row>
    <row r="42" spans="1:5" ht="46.5" customHeight="1" x14ac:dyDescent="0.25">
      <c r="A42" s="15"/>
      <c r="B42" s="27" t="s">
        <v>45</v>
      </c>
      <c r="C42" s="31"/>
      <c r="D42" s="50">
        <f>D41</f>
        <v>20923</v>
      </c>
      <c r="E42" s="42"/>
    </row>
  </sheetData>
  <mergeCells count="8">
    <mergeCell ref="A2:D2"/>
    <mergeCell ref="B31:C31"/>
    <mergeCell ref="B17:C17"/>
    <mergeCell ref="A3:A4"/>
    <mergeCell ref="B3:B4"/>
    <mergeCell ref="C3:C4"/>
    <mergeCell ref="B5:C5"/>
    <mergeCell ref="B29:C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zoomScale="72" zoomScaleNormal="90" zoomScaleSheetLayoutView="7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D2"/>
    </sheetView>
  </sheetViews>
  <sheetFormatPr defaultRowHeight="15" x14ac:dyDescent="0.25"/>
  <cols>
    <col min="1" max="1" width="7.140625" style="19" customWidth="1"/>
    <col min="2" max="2" width="39.85546875" style="19" customWidth="1"/>
    <col min="3" max="3" width="23.42578125" style="19" customWidth="1"/>
    <col min="4" max="4" width="46" style="19" customWidth="1"/>
    <col min="5" max="5" width="13" style="19" customWidth="1"/>
    <col min="6" max="16384" width="9.140625" style="19"/>
  </cols>
  <sheetData>
    <row r="1" spans="1:5" ht="15" customHeight="1" x14ac:dyDescent="0.25">
      <c r="D1" s="69" t="s">
        <v>65</v>
      </c>
    </row>
    <row r="2" spans="1:5" ht="66.75" customHeight="1" x14ac:dyDescent="0.25">
      <c r="A2" s="64" t="s">
        <v>57</v>
      </c>
      <c r="B2" s="64"/>
      <c r="C2" s="64"/>
      <c r="D2" s="64"/>
      <c r="E2" s="43"/>
    </row>
    <row r="3" spans="1:5" ht="15" customHeight="1" x14ac:dyDescent="0.25">
      <c r="A3" s="65" t="s">
        <v>1</v>
      </c>
      <c r="B3" s="67" t="s">
        <v>2</v>
      </c>
      <c r="C3" s="68" t="s">
        <v>3</v>
      </c>
      <c r="D3" s="17" t="s">
        <v>6</v>
      </c>
    </row>
    <row r="4" spans="1:5" x14ac:dyDescent="0.25">
      <c r="A4" s="66"/>
      <c r="B4" s="67"/>
      <c r="C4" s="68"/>
      <c r="D4" s="48" t="s">
        <v>19</v>
      </c>
    </row>
    <row r="5" spans="1:5" ht="37.5" customHeight="1" x14ac:dyDescent="0.25">
      <c r="A5" s="47"/>
      <c r="B5" s="60" t="s">
        <v>26</v>
      </c>
      <c r="C5" s="61"/>
      <c r="D5" s="48"/>
    </row>
    <row r="6" spans="1:5" ht="25.5" customHeight="1" x14ac:dyDescent="0.25">
      <c r="A6" s="47">
        <v>1</v>
      </c>
      <c r="B6" s="21" t="s">
        <v>28</v>
      </c>
      <c r="C6" s="22" t="s">
        <v>4</v>
      </c>
      <c r="D6" s="23">
        <v>2</v>
      </c>
    </row>
    <row r="7" spans="1:5" ht="36" customHeight="1" x14ac:dyDescent="0.25">
      <c r="A7" s="17">
        <v>2</v>
      </c>
      <c r="B7" s="27" t="s">
        <v>27</v>
      </c>
      <c r="C7" s="17" t="s">
        <v>4</v>
      </c>
      <c r="D7" s="17">
        <v>1</v>
      </c>
    </row>
    <row r="8" spans="1:5" ht="48" customHeight="1" x14ac:dyDescent="0.25">
      <c r="A8" s="47">
        <v>3</v>
      </c>
      <c r="B8" s="27" t="s">
        <v>21</v>
      </c>
      <c r="C8" s="17" t="s">
        <v>5</v>
      </c>
      <c r="D8" s="39">
        <v>8249</v>
      </c>
    </row>
    <row r="9" spans="1:5" ht="45" x14ac:dyDescent="0.25">
      <c r="A9" s="17">
        <v>4</v>
      </c>
      <c r="B9" s="3" t="s">
        <v>47</v>
      </c>
      <c r="C9" s="17" t="s">
        <v>5</v>
      </c>
      <c r="D9" s="18">
        <f>ROUND(D8*0.3,2)</f>
        <v>2474.6999999999998</v>
      </c>
    </row>
    <row r="10" spans="1:5" ht="48" customHeight="1" x14ac:dyDescent="0.25">
      <c r="A10" s="47">
        <v>5</v>
      </c>
      <c r="B10" s="3" t="s">
        <v>48</v>
      </c>
      <c r="C10" s="17" t="s">
        <v>5</v>
      </c>
      <c r="D10" s="18">
        <f>ROUND((D8+D9)*0.3,2)</f>
        <v>3217.11</v>
      </c>
    </row>
    <row r="11" spans="1:5" ht="62.25" customHeight="1" x14ac:dyDescent="0.25">
      <c r="A11" s="30">
        <v>6</v>
      </c>
      <c r="B11" s="3" t="s">
        <v>63</v>
      </c>
      <c r="C11" s="17" t="s">
        <v>5</v>
      </c>
      <c r="D11" s="18">
        <v>0</v>
      </c>
    </row>
    <row r="12" spans="1:5" ht="52.5" customHeight="1" x14ac:dyDescent="0.25">
      <c r="A12" s="47">
        <v>7</v>
      </c>
      <c r="B12" s="27" t="s">
        <v>7</v>
      </c>
      <c r="C12" s="17" t="s">
        <v>5</v>
      </c>
      <c r="D12" s="18">
        <f>ROUND((D8+D9)*0.05,2)</f>
        <v>536.19000000000005</v>
      </c>
    </row>
    <row r="13" spans="1:5" ht="18" customHeight="1" x14ac:dyDescent="0.25">
      <c r="A13" s="47">
        <v>8</v>
      </c>
      <c r="B13" s="15" t="s">
        <v>8</v>
      </c>
      <c r="C13" s="17" t="s">
        <v>5</v>
      </c>
      <c r="D13" s="18">
        <f>ROUND((D8+D9+D10+D11+D12)*0.05,2)</f>
        <v>723.85</v>
      </c>
    </row>
    <row r="14" spans="1:5" ht="18" customHeight="1" x14ac:dyDescent="0.25">
      <c r="A14" s="17">
        <v>9</v>
      </c>
      <c r="B14" s="15" t="s">
        <v>9</v>
      </c>
      <c r="C14" s="17" t="s">
        <v>5</v>
      </c>
      <c r="D14" s="17">
        <f>ROUND((D8+D9+D10+D11+D12)*0.01,2)</f>
        <v>144.77000000000001</v>
      </c>
    </row>
    <row r="15" spans="1:5" ht="53.25" customHeight="1" x14ac:dyDescent="0.25">
      <c r="A15" s="47">
        <v>10</v>
      </c>
      <c r="B15" s="27" t="s">
        <v>10</v>
      </c>
      <c r="C15" s="17" t="s">
        <v>5</v>
      </c>
      <c r="D15" s="11">
        <f>ROUND((D8+D9+D10+D11+D12+D13+D14)*0.302,2)</f>
        <v>4634.38</v>
      </c>
    </row>
    <row r="16" spans="1:5" ht="30" x14ac:dyDescent="0.25">
      <c r="A16" s="17"/>
      <c r="B16" s="27" t="s">
        <v>30</v>
      </c>
      <c r="C16" s="17" t="s">
        <v>5</v>
      </c>
      <c r="D16" s="18">
        <f>ROUND((D8+D9+D10+D11+D12+D13+D14+D15)*D6*12,2)</f>
        <v>479520</v>
      </c>
    </row>
    <row r="17" spans="1:4" ht="39.75" customHeight="1" x14ac:dyDescent="0.25">
      <c r="A17" s="47"/>
      <c r="B17" s="60" t="s">
        <v>29</v>
      </c>
      <c r="C17" s="61"/>
      <c r="D17" s="29"/>
    </row>
    <row r="18" spans="1:4" ht="15.75" x14ac:dyDescent="0.25">
      <c r="A18" s="47">
        <v>1</v>
      </c>
      <c r="B18" s="21" t="s">
        <v>28</v>
      </c>
      <c r="C18" s="22" t="s">
        <v>4</v>
      </c>
      <c r="D18" s="23">
        <v>1</v>
      </c>
    </row>
    <row r="19" spans="1:4" x14ac:dyDescent="0.25">
      <c r="A19" s="17">
        <v>2</v>
      </c>
      <c r="B19" s="27" t="s">
        <v>27</v>
      </c>
      <c r="C19" s="17" t="s">
        <v>4</v>
      </c>
      <c r="D19" s="17">
        <v>1</v>
      </c>
    </row>
    <row r="20" spans="1:4" ht="53.25" customHeight="1" x14ac:dyDescent="0.25">
      <c r="A20" s="47">
        <v>3</v>
      </c>
      <c r="B20" s="27" t="s">
        <v>21</v>
      </c>
      <c r="C20" s="17" t="s">
        <v>5</v>
      </c>
      <c r="D20" s="39">
        <v>8460</v>
      </c>
    </row>
    <row r="21" spans="1:4" ht="45" x14ac:dyDescent="0.25">
      <c r="A21" s="47">
        <v>4</v>
      </c>
      <c r="B21" s="3" t="s">
        <v>55</v>
      </c>
      <c r="C21" s="17" t="s">
        <v>5</v>
      </c>
      <c r="D21" s="18">
        <f>ROUND((D20)*0.3,2)</f>
        <v>2538</v>
      </c>
    </row>
    <row r="22" spans="1:4" ht="30" x14ac:dyDescent="0.25">
      <c r="A22" s="47">
        <v>5</v>
      </c>
      <c r="B22" s="27" t="s">
        <v>7</v>
      </c>
      <c r="C22" s="17" t="s">
        <v>5</v>
      </c>
      <c r="D22" s="18">
        <f>ROUND((D20)*0.05,2)</f>
        <v>423</v>
      </c>
    </row>
    <row r="23" spans="1:4" x14ac:dyDescent="0.25">
      <c r="A23" s="47">
        <v>6</v>
      </c>
      <c r="B23" s="15" t="s">
        <v>8</v>
      </c>
      <c r="C23" s="17" t="s">
        <v>5</v>
      </c>
      <c r="D23" s="18">
        <f>ROUND((D20+D21+D22)*0.05,2)</f>
        <v>571.04999999999995</v>
      </c>
    </row>
    <row r="24" spans="1:4" x14ac:dyDescent="0.25">
      <c r="A24" s="17">
        <v>7</v>
      </c>
      <c r="B24" s="15" t="s">
        <v>9</v>
      </c>
      <c r="C24" s="17" t="s">
        <v>5</v>
      </c>
      <c r="D24" s="17">
        <f>ROUND((D20+D21+D22)*0.01,2)</f>
        <v>114.21</v>
      </c>
    </row>
    <row r="25" spans="1:4" ht="30" x14ac:dyDescent="0.25">
      <c r="A25" s="47">
        <v>8</v>
      </c>
      <c r="B25" s="27" t="s">
        <v>10</v>
      </c>
      <c r="C25" s="17" t="s">
        <v>5</v>
      </c>
      <c r="D25" s="11">
        <f>ROUND((D20+D21+D22+D23+D24)*0.302,2)</f>
        <v>3656.09</v>
      </c>
    </row>
    <row r="26" spans="1:4" ht="30" x14ac:dyDescent="0.25">
      <c r="A26" s="17"/>
      <c r="B26" s="27" t="s">
        <v>31</v>
      </c>
      <c r="C26" s="17" t="s">
        <v>5</v>
      </c>
      <c r="D26" s="18">
        <f>ROUND((D20+D21+D22+D23+D24+D25)*12,2)</f>
        <v>189148.2</v>
      </c>
    </row>
    <row r="27" spans="1:4" x14ac:dyDescent="0.25">
      <c r="A27" s="17"/>
      <c r="B27" s="27" t="s">
        <v>33</v>
      </c>
      <c r="C27" s="17" t="s">
        <v>5</v>
      </c>
      <c r="D27" s="18">
        <v>136800</v>
      </c>
    </row>
    <row r="28" spans="1:4" ht="45" x14ac:dyDescent="0.25">
      <c r="A28" s="15"/>
      <c r="B28" s="16" t="s">
        <v>32</v>
      </c>
      <c r="C28" s="17" t="s">
        <v>5</v>
      </c>
      <c r="D28" s="18">
        <f>D16+D26+D27</f>
        <v>805468.2</v>
      </c>
    </row>
    <row r="29" spans="1:4" ht="24" customHeight="1" x14ac:dyDescent="0.25">
      <c r="A29" s="15"/>
      <c r="B29" s="62" t="s">
        <v>11</v>
      </c>
      <c r="C29" s="63"/>
      <c r="D29" s="15"/>
    </row>
    <row r="30" spans="1:4" ht="51" customHeight="1" x14ac:dyDescent="0.25">
      <c r="A30" s="15"/>
      <c r="B30" s="27" t="s">
        <v>56</v>
      </c>
      <c r="C30" s="17" t="s">
        <v>5</v>
      </c>
      <c r="D30" s="18">
        <f>ROUND(D28*0.032,2)</f>
        <v>25774.98</v>
      </c>
    </row>
    <row r="31" spans="1:4" ht="68.25" customHeight="1" x14ac:dyDescent="0.25">
      <c r="A31" s="15"/>
      <c r="B31" s="54" t="s">
        <v>14</v>
      </c>
      <c r="C31" s="55"/>
      <c r="D31" s="15"/>
    </row>
    <row r="32" spans="1:4" ht="17.25" customHeight="1" x14ac:dyDescent="0.25">
      <c r="A32" s="15"/>
      <c r="B32" s="16"/>
      <c r="C32" s="17" t="s">
        <v>5</v>
      </c>
      <c r="D32" s="18">
        <f>D28+D30</f>
        <v>831243.17999999993</v>
      </c>
    </row>
    <row r="33" spans="1:5" ht="17.25" customHeight="1" x14ac:dyDescent="0.25">
      <c r="A33" s="15"/>
      <c r="B33" s="31"/>
      <c r="C33" s="32"/>
      <c r="D33" s="33"/>
    </row>
    <row r="34" spans="1:5" ht="1.5" customHeight="1" x14ac:dyDescent="0.25">
      <c r="A34" s="15"/>
      <c r="B34" s="34" t="s">
        <v>34</v>
      </c>
      <c r="C34" s="35"/>
      <c r="D34" s="36"/>
    </row>
    <row r="35" spans="1:5" ht="15.75" hidden="1" x14ac:dyDescent="0.25">
      <c r="A35" s="15"/>
      <c r="B35" s="37" t="s">
        <v>16</v>
      </c>
      <c r="C35" s="38" t="s">
        <v>15</v>
      </c>
      <c r="D35" s="39">
        <f>ROUND(D32/40,0)</f>
        <v>20781</v>
      </c>
    </row>
    <row r="36" spans="1:5" ht="15.75" hidden="1" x14ac:dyDescent="0.25">
      <c r="A36" s="15"/>
      <c r="B36" s="37" t="s">
        <v>17</v>
      </c>
      <c r="C36" s="38" t="s">
        <v>15</v>
      </c>
      <c r="D36" s="39">
        <v>1000</v>
      </c>
    </row>
    <row r="37" spans="1:5" ht="15.75" hidden="1" x14ac:dyDescent="0.25">
      <c r="A37" s="15"/>
      <c r="B37" s="37" t="s">
        <v>0</v>
      </c>
      <c r="C37" s="38" t="s">
        <v>15</v>
      </c>
      <c r="D37" s="39">
        <f>D35+D36</f>
        <v>21781</v>
      </c>
    </row>
    <row r="38" spans="1:5" ht="15.75" hidden="1" x14ac:dyDescent="0.25">
      <c r="A38" s="15"/>
      <c r="B38" s="37" t="s">
        <v>36</v>
      </c>
      <c r="C38" s="38" t="s">
        <v>15</v>
      </c>
      <c r="D38" s="40">
        <v>7500</v>
      </c>
    </row>
    <row r="39" spans="1:5" ht="72.75" customHeight="1" x14ac:dyDescent="0.25">
      <c r="A39" s="15"/>
      <c r="B39" s="41" t="s">
        <v>40</v>
      </c>
      <c r="C39" s="31"/>
      <c r="D39" s="39">
        <f>ROUND(D32/40,0)</f>
        <v>20781</v>
      </c>
      <c r="E39" s="42"/>
    </row>
    <row r="40" spans="1:5" ht="71.25" customHeight="1" x14ac:dyDescent="0.25">
      <c r="A40" s="15"/>
      <c r="B40" s="27" t="s">
        <v>41</v>
      </c>
      <c r="C40" s="31"/>
      <c r="D40" s="17">
        <v>278</v>
      </c>
      <c r="E40" s="42"/>
    </row>
    <row r="41" spans="1:5" ht="63" customHeight="1" x14ac:dyDescent="0.25">
      <c r="A41" s="15"/>
      <c r="B41" s="27" t="s">
        <v>42</v>
      </c>
      <c r="C41" s="31"/>
      <c r="D41" s="39">
        <f>D39+D40</f>
        <v>21059</v>
      </c>
      <c r="E41" s="42"/>
    </row>
    <row r="42" spans="1:5" ht="46.5" customHeight="1" x14ac:dyDescent="0.25">
      <c r="A42" s="15"/>
      <c r="B42" s="27" t="s">
        <v>45</v>
      </c>
      <c r="C42" s="31"/>
      <c r="D42" s="39">
        <f>D41</f>
        <v>21059</v>
      </c>
      <c r="E42" s="42"/>
    </row>
  </sheetData>
  <mergeCells count="8">
    <mergeCell ref="B29:C29"/>
    <mergeCell ref="B31:C31"/>
    <mergeCell ref="A2:D2"/>
    <mergeCell ref="A3:A4"/>
    <mergeCell ref="B3:B4"/>
    <mergeCell ref="C3:C4"/>
    <mergeCell ref="B5:C5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="72" zoomScaleNormal="90" zoomScaleSheetLayoutView="72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C30" sqref="C30"/>
    </sheetView>
  </sheetViews>
  <sheetFormatPr defaultRowHeight="15" x14ac:dyDescent="0.25"/>
  <cols>
    <col min="1" max="1" width="7.140625" style="19" customWidth="1"/>
    <col min="2" max="2" width="39.85546875" style="19" customWidth="1"/>
    <col min="3" max="3" width="23.42578125" style="19" customWidth="1"/>
    <col min="4" max="4" width="46" style="19" customWidth="1"/>
    <col min="5" max="5" width="13" style="19" customWidth="1"/>
    <col min="6" max="16384" width="9.140625" style="19"/>
  </cols>
  <sheetData>
    <row r="1" spans="1:5" ht="15" customHeight="1" x14ac:dyDescent="0.25">
      <c r="D1" s="69" t="s">
        <v>67</v>
      </c>
    </row>
    <row r="2" spans="1:5" ht="66.75" customHeight="1" x14ac:dyDescent="0.25">
      <c r="A2" s="64" t="s">
        <v>58</v>
      </c>
      <c r="B2" s="64"/>
      <c r="C2" s="64"/>
      <c r="D2" s="64"/>
      <c r="E2" s="43"/>
    </row>
    <row r="3" spans="1:5" ht="15" customHeight="1" x14ac:dyDescent="0.25">
      <c r="A3" s="65" t="s">
        <v>1</v>
      </c>
      <c r="B3" s="67" t="s">
        <v>2</v>
      </c>
      <c r="C3" s="68" t="s">
        <v>3</v>
      </c>
      <c r="D3" s="17" t="s">
        <v>6</v>
      </c>
    </row>
    <row r="4" spans="1:5" x14ac:dyDescent="0.25">
      <c r="A4" s="66"/>
      <c r="B4" s="67"/>
      <c r="C4" s="68"/>
      <c r="D4" s="52" t="s">
        <v>19</v>
      </c>
    </row>
    <row r="5" spans="1:5" ht="37.5" customHeight="1" x14ac:dyDescent="0.25">
      <c r="A5" s="51"/>
      <c r="B5" s="60" t="s">
        <v>26</v>
      </c>
      <c r="C5" s="61"/>
      <c r="D5" s="52"/>
    </row>
    <row r="6" spans="1:5" ht="25.5" customHeight="1" x14ac:dyDescent="0.25">
      <c r="A6" s="51">
        <v>1</v>
      </c>
      <c r="B6" s="21" t="s">
        <v>28</v>
      </c>
      <c r="C6" s="22" t="s">
        <v>4</v>
      </c>
      <c r="D6" s="23">
        <v>2</v>
      </c>
    </row>
    <row r="7" spans="1:5" ht="36" customHeight="1" x14ac:dyDescent="0.25">
      <c r="A7" s="17">
        <v>2</v>
      </c>
      <c r="B7" s="27" t="s">
        <v>27</v>
      </c>
      <c r="C7" s="17" t="s">
        <v>4</v>
      </c>
      <c r="D7" s="17">
        <v>1</v>
      </c>
    </row>
    <row r="8" spans="1:5" ht="48" customHeight="1" x14ac:dyDescent="0.25">
      <c r="A8" s="51">
        <v>3</v>
      </c>
      <c r="B8" s="27" t="s">
        <v>21</v>
      </c>
      <c r="C8" s="17" t="s">
        <v>5</v>
      </c>
      <c r="D8" s="39">
        <v>8567</v>
      </c>
    </row>
    <row r="9" spans="1:5" ht="45" x14ac:dyDescent="0.25">
      <c r="A9" s="17">
        <v>4</v>
      </c>
      <c r="B9" s="27" t="s">
        <v>47</v>
      </c>
      <c r="C9" s="17" t="s">
        <v>5</v>
      </c>
      <c r="D9" s="18">
        <f>ROUND(D8*0.3,2)</f>
        <v>2570.1</v>
      </c>
    </row>
    <row r="10" spans="1:5" ht="48" customHeight="1" x14ac:dyDescent="0.25">
      <c r="A10" s="51">
        <v>5</v>
      </c>
      <c r="B10" s="27" t="s">
        <v>48</v>
      </c>
      <c r="C10" s="17" t="s">
        <v>5</v>
      </c>
      <c r="D10" s="18">
        <f>ROUND((D8+D9)*0.3,2)</f>
        <v>3341.13</v>
      </c>
    </row>
    <row r="11" spans="1:5" ht="62.25" customHeight="1" x14ac:dyDescent="0.25">
      <c r="A11" s="30">
        <v>6</v>
      </c>
      <c r="B11" s="27" t="s">
        <v>63</v>
      </c>
      <c r="C11" s="17" t="s">
        <v>5</v>
      </c>
      <c r="D11" s="18">
        <v>0</v>
      </c>
    </row>
    <row r="12" spans="1:5" ht="52.5" customHeight="1" x14ac:dyDescent="0.25">
      <c r="A12" s="51">
        <v>7</v>
      </c>
      <c r="B12" s="27" t="s">
        <v>7</v>
      </c>
      <c r="C12" s="17" t="s">
        <v>5</v>
      </c>
      <c r="D12" s="18">
        <f>ROUND((D8+D9)*0.05,2)</f>
        <v>556.86</v>
      </c>
    </row>
    <row r="13" spans="1:5" ht="18" customHeight="1" x14ac:dyDescent="0.25">
      <c r="A13" s="51">
        <v>8</v>
      </c>
      <c r="B13" s="15" t="s">
        <v>8</v>
      </c>
      <c r="C13" s="17" t="s">
        <v>5</v>
      </c>
      <c r="D13" s="18">
        <f>ROUND((D8+D9+D10+D11+D12)*0.05,2)</f>
        <v>751.75</v>
      </c>
    </row>
    <row r="14" spans="1:5" ht="18" customHeight="1" x14ac:dyDescent="0.25">
      <c r="A14" s="17">
        <v>9</v>
      </c>
      <c r="B14" s="15" t="s">
        <v>9</v>
      </c>
      <c r="C14" s="17" t="s">
        <v>5</v>
      </c>
      <c r="D14" s="17">
        <f>ROUND((D8+D9+D10+D11+D12)*0.01,2)</f>
        <v>150.35</v>
      </c>
    </row>
    <row r="15" spans="1:5" ht="53.25" customHeight="1" x14ac:dyDescent="0.25">
      <c r="A15" s="51">
        <v>10</v>
      </c>
      <c r="B15" s="27" t="s">
        <v>10</v>
      </c>
      <c r="C15" s="17" t="s">
        <v>5</v>
      </c>
      <c r="D15" s="11">
        <f>ROUND((D8+D9+D10+D11+D12+D13+D14)*0.302,2)</f>
        <v>4813.03</v>
      </c>
    </row>
    <row r="16" spans="1:5" ht="30" x14ac:dyDescent="0.25">
      <c r="A16" s="17"/>
      <c r="B16" s="27" t="s">
        <v>30</v>
      </c>
      <c r="C16" s="17" t="s">
        <v>5</v>
      </c>
      <c r="D16" s="18">
        <f>ROUND((D8+D9+D10+D11+D12+D13+D14+D15)*D6*12,2)</f>
        <v>498005.28</v>
      </c>
    </row>
    <row r="17" spans="1:4" ht="39.75" customHeight="1" x14ac:dyDescent="0.25">
      <c r="A17" s="51"/>
      <c r="B17" s="60" t="s">
        <v>29</v>
      </c>
      <c r="C17" s="61"/>
      <c r="D17" s="29"/>
    </row>
    <row r="18" spans="1:4" ht="15.75" x14ac:dyDescent="0.25">
      <c r="A18" s="51">
        <v>1</v>
      </c>
      <c r="B18" s="21" t="s">
        <v>28</v>
      </c>
      <c r="C18" s="22" t="s">
        <v>4</v>
      </c>
      <c r="D18" s="23">
        <v>1</v>
      </c>
    </row>
    <row r="19" spans="1:4" x14ac:dyDescent="0.25">
      <c r="A19" s="17">
        <v>2</v>
      </c>
      <c r="B19" s="27" t="s">
        <v>27</v>
      </c>
      <c r="C19" s="17" t="s">
        <v>4</v>
      </c>
      <c r="D19" s="17">
        <v>1</v>
      </c>
    </row>
    <row r="20" spans="1:4" ht="53.25" customHeight="1" x14ac:dyDescent="0.25">
      <c r="A20" s="51">
        <v>3</v>
      </c>
      <c r="B20" s="27" t="s">
        <v>21</v>
      </c>
      <c r="C20" s="17" t="s">
        <v>5</v>
      </c>
      <c r="D20" s="39">
        <v>8786</v>
      </c>
    </row>
    <row r="21" spans="1:4" ht="45" x14ac:dyDescent="0.25">
      <c r="A21" s="51">
        <v>4</v>
      </c>
      <c r="B21" s="27" t="s">
        <v>55</v>
      </c>
      <c r="C21" s="17" t="s">
        <v>5</v>
      </c>
      <c r="D21" s="18">
        <f>ROUND((D20)*0.3,2)</f>
        <v>2635.8</v>
      </c>
    </row>
    <row r="22" spans="1:4" ht="30" x14ac:dyDescent="0.25">
      <c r="A22" s="51">
        <v>5</v>
      </c>
      <c r="B22" s="27" t="s">
        <v>7</v>
      </c>
      <c r="C22" s="17" t="s">
        <v>5</v>
      </c>
      <c r="D22" s="18">
        <f>ROUND((D20)*0.05,2)</f>
        <v>439.3</v>
      </c>
    </row>
    <row r="23" spans="1:4" x14ac:dyDescent="0.25">
      <c r="A23" s="51">
        <v>6</v>
      </c>
      <c r="B23" s="15" t="s">
        <v>8</v>
      </c>
      <c r="C23" s="17" t="s">
        <v>5</v>
      </c>
      <c r="D23" s="18">
        <f>ROUND((D20+D21+D22)*0.05,2)</f>
        <v>593.05999999999995</v>
      </c>
    </row>
    <row r="24" spans="1:4" x14ac:dyDescent="0.25">
      <c r="A24" s="17">
        <v>7</v>
      </c>
      <c r="B24" s="15" t="s">
        <v>9</v>
      </c>
      <c r="C24" s="17" t="s">
        <v>5</v>
      </c>
      <c r="D24" s="17">
        <f>ROUND((D20+D21+D22)*0.01,2)</f>
        <v>118.61</v>
      </c>
    </row>
    <row r="25" spans="1:4" ht="30" x14ac:dyDescent="0.25">
      <c r="A25" s="51">
        <v>8</v>
      </c>
      <c r="B25" s="27" t="s">
        <v>10</v>
      </c>
      <c r="C25" s="17" t="s">
        <v>5</v>
      </c>
      <c r="D25" s="11">
        <f>ROUND((D20+D21+D22+D23+D24)*0.302,2)</f>
        <v>3796.98</v>
      </c>
    </row>
    <row r="26" spans="1:4" ht="30" x14ac:dyDescent="0.25">
      <c r="A26" s="17"/>
      <c r="B26" s="27" t="s">
        <v>31</v>
      </c>
      <c r="C26" s="17" t="s">
        <v>5</v>
      </c>
      <c r="D26" s="18">
        <f>ROUND((D20+D21+D22+D23+D24+D25)*12,2)</f>
        <v>196437</v>
      </c>
    </row>
    <row r="27" spans="1:4" x14ac:dyDescent="0.25">
      <c r="A27" s="17"/>
      <c r="B27" s="27" t="s">
        <v>33</v>
      </c>
      <c r="C27" s="17" t="s">
        <v>5</v>
      </c>
      <c r="D27" s="18">
        <v>136800</v>
      </c>
    </row>
    <row r="28" spans="1:4" ht="45" x14ac:dyDescent="0.25">
      <c r="A28" s="15"/>
      <c r="B28" s="16" t="s">
        <v>32</v>
      </c>
      <c r="C28" s="17" t="s">
        <v>5</v>
      </c>
      <c r="D28" s="18">
        <f>D16+D26+D27</f>
        <v>831242.28</v>
      </c>
    </row>
    <row r="29" spans="1:4" ht="24" customHeight="1" x14ac:dyDescent="0.25">
      <c r="A29" s="15"/>
      <c r="B29" s="62" t="s">
        <v>11</v>
      </c>
      <c r="C29" s="63"/>
      <c r="D29" s="15"/>
    </row>
    <row r="30" spans="1:4" ht="51" customHeight="1" x14ac:dyDescent="0.25">
      <c r="A30" s="15"/>
      <c r="B30" s="27" t="s">
        <v>56</v>
      </c>
      <c r="C30" s="17" t="s">
        <v>5</v>
      </c>
      <c r="D30" s="18">
        <f>ROUND(D28*0.032,2)</f>
        <v>26599.75</v>
      </c>
    </row>
    <row r="31" spans="1:4" ht="68.25" customHeight="1" x14ac:dyDescent="0.25">
      <c r="A31" s="15"/>
      <c r="B31" s="54" t="s">
        <v>14</v>
      </c>
      <c r="C31" s="55"/>
      <c r="D31" s="15"/>
    </row>
    <row r="32" spans="1:4" ht="17.25" customHeight="1" x14ac:dyDescent="0.25">
      <c r="A32" s="15"/>
      <c r="B32" s="16"/>
      <c r="C32" s="17" t="s">
        <v>5</v>
      </c>
      <c r="D32" s="18">
        <f>D28+D30</f>
        <v>857842.03</v>
      </c>
    </row>
    <row r="33" spans="1:5" ht="17.25" customHeight="1" x14ac:dyDescent="0.25">
      <c r="A33" s="15"/>
      <c r="B33" s="31"/>
      <c r="C33" s="32"/>
      <c r="D33" s="33"/>
    </row>
    <row r="34" spans="1:5" ht="1.5" customHeight="1" x14ac:dyDescent="0.25">
      <c r="A34" s="15"/>
      <c r="B34" s="34" t="s">
        <v>34</v>
      </c>
      <c r="C34" s="35"/>
      <c r="D34" s="36"/>
    </row>
    <row r="35" spans="1:5" ht="15.75" hidden="1" x14ac:dyDescent="0.25">
      <c r="A35" s="15"/>
      <c r="B35" s="37" t="s">
        <v>16</v>
      </c>
      <c r="C35" s="38" t="s">
        <v>15</v>
      </c>
      <c r="D35" s="39">
        <f>ROUND(D32/40,0)</f>
        <v>21446</v>
      </c>
    </row>
    <row r="36" spans="1:5" ht="15.75" hidden="1" x14ac:dyDescent="0.25">
      <c r="A36" s="15"/>
      <c r="B36" s="37" t="s">
        <v>17</v>
      </c>
      <c r="C36" s="38" t="s">
        <v>15</v>
      </c>
      <c r="D36" s="39">
        <v>1000</v>
      </c>
    </row>
    <row r="37" spans="1:5" ht="15.75" hidden="1" x14ac:dyDescent="0.25">
      <c r="A37" s="15"/>
      <c r="B37" s="37" t="s">
        <v>0</v>
      </c>
      <c r="C37" s="38" t="s">
        <v>15</v>
      </c>
      <c r="D37" s="39">
        <f>D35+D36</f>
        <v>22446</v>
      </c>
    </row>
    <row r="38" spans="1:5" ht="15.75" hidden="1" x14ac:dyDescent="0.25">
      <c r="A38" s="15"/>
      <c r="B38" s="37" t="s">
        <v>36</v>
      </c>
      <c r="C38" s="38" t="s">
        <v>15</v>
      </c>
      <c r="D38" s="40">
        <v>7500</v>
      </c>
    </row>
    <row r="39" spans="1:5" ht="72.75" customHeight="1" x14ac:dyDescent="0.25">
      <c r="A39" s="15"/>
      <c r="B39" s="41" t="s">
        <v>40</v>
      </c>
      <c r="C39" s="31"/>
      <c r="D39" s="39">
        <f>ROUND(D32/40,0)</f>
        <v>21446</v>
      </c>
      <c r="E39" s="42"/>
    </row>
    <row r="40" spans="1:5" ht="71.25" customHeight="1" x14ac:dyDescent="0.25">
      <c r="A40" s="15"/>
      <c r="B40" s="27" t="s">
        <v>41</v>
      </c>
      <c r="C40" s="31"/>
      <c r="D40" s="17">
        <v>278</v>
      </c>
      <c r="E40" s="42"/>
    </row>
    <row r="41" spans="1:5" ht="63" customHeight="1" x14ac:dyDescent="0.25">
      <c r="A41" s="15"/>
      <c r="B41" s="27" t="s">
        <v>42</v>
      </c>
      <c r="C41" s="31"/>
      <c r="D41" s="39">
        <f>D39+D40</f>
        <v>21724</v>
      </c>
      <c r="E41" s="42"/>
    </row>
    <row r="42" spans="1:5" ht="46.5" customHeight="1" x14ac:dyDescent="0.25">
      <c r="A42" s="15"/>
      <c r="B42" s="27" t="s">
        <v>45</v>
      </c>
      <c r="C42" s="31"/>
      <c r="D42" s="39">
        <f>D41</f>
        <v>21724</v>
      </c>
      <c r="E42" s="42"/>
    </row>
  </sheetData>
  <mergeCells count="8">
    <mergeCell ref="B29:C29"/>
    <mergeCell ref="B31:C31"/>
    <mergeCell ref="A2:D2"/>
    <mergeCell ref="A3:A4"/>
    <mergeCell ref="B3:B4"/>
    <mergeCell ref="C3:C4"/>
    <mergeCell ref="B5:C5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2019-город-село</vt:lpstr>
      <vt:lpstr>2020-город-село</vt:lpstr>
      <vt:lpstr>2021-город-село </vt:lpstr>
      <vt:lpstr>ГТО-2019</vt:lpstr>
      <vt:lpstr>ГТО-2020</vt:lpstr>
      <vt:lpstr>ГТО-2021</vt:lpstr>
      <vt:lpstr>'2019-город-село'!Заголовки_для_печати</vt:lpstr>
      <vt:lpstr>'2020-город-село'!Заголовки_для_печати</vt:lpstr>
      <vt:lpstr>'ГТО-2019'!Заголовки_для_печати</vt:lpstr>
      <vt:lpstr>'2019-город-село'!Область_печати</vt:lpstr>
      <vt:lpstr>'2020-город-село'!Область_печати</vt:lpstr>
      <vt:lpstr>'2021-город-село '!Область_печати</vt:lpstr>
      <vt:lpstr>'ГТО-2019'!Область_печати</vt:lpstr>
      <vt:lpstr>'ГТО-2020'!Область_печати</vt:lpstr>
      <vt:lpstr>'ГТО-2021'!Область_печати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2019-05-17T13:54:47Z</dcterms:modified>
</cp:coreProperties>
</file>